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eiko/Downloads/"/>
    </mc:Choice>
  </mc:AlternateContent>
  <xr:revisionPtr revIDLastSave="0" documentId="13_ncr:1_{75390B82-7FAA-7046-859B-990A9A045932}" xr6:coauthVersionLast="47" xr6:coauthVersionMax="47" xr10:uidLastSave="{00000000-0000-0000-0000-000000000000}"/>
  <bookViews>
    <workbookView xWindow="0" yWindow="0" windowWidth="51200" windowHeight="28800" xr2:uid="{00000000-000D-0000-FFFF-FFFF00000000}"/>
  </bookViews>
  <sheets>
    <sheet name="Mietkalkulation individuell" sheetId="1" r:id="rId1"/>
    <sheet name="Kalkulationsbasis" sheetId="6" r:id="rId2"/>
    <sheet name="Mietkalkulation für Tabellen" sheetId="2" r:id="rId3"/>
    <sheet name="Tabellen Reader" sheetId="4" r:id="rId4"/>
    <sheet name="Tabellen Website" sheetId="3" r:id="rId5"/>
    <sheet name="Tabellen Infoabend März" sheetId="5" r:id="rId6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2" l="1"/>
  <c r="D6" i="2"/>
  <c r="E6" i="2"/>
  <c r="F6" i="2"/>
  <c r="G6" i="2"/>
  <c r="H6" i="2"/>
  <c r="I6" i="2"/>
  <c r="J6" i="2"/>
  <c r="K6" i="2"/>
  <c r="L6" i="2"/>
  <c r="M6" i="2"/>
  <c r="C7" i="2"/>
  <c r="D7" i="2"/>
  <c r="E7" i="2"/>
  <c r="F7" i="2"/>
  <c r="G7" i="2"/>
  <c r="H7" i="2"/>
  <c r="I7" i="2"/>
  <c r="J7" i="2"/>
  <c r="K7" i="2"/>
  <c r="L7" i="2"/>
  <c r="M7" i="2"/>
  <c r="C8" i="2"/>
  <c r="D8" i="2"/>
  <c r="E8" i="2"/>
  <c r="F8" i="2"/>
  <c r="G8" i="2"/>
  <c r="H8" i="2"/>
  <c r="I8" i="2"/>
  <c r="J8" i="2"/>
  <c r="K8" i="2"/>
  <c r="L8" i="2"/>
  <c r="M8" i="2"/>
  <c r="C9" i="2"/>
  <c r="D9" i="2"/>
  <c r="E9" i="2"/>
  <c r="F9" i="2"/>
  <c r="G9" i="2"/>
  <c r="H9" i="2"/>
  <c r="I9" i="2"/>
  <c r="J9" i="2"/>
  <c r="K9" i="2"/>
  <c r="L9" i="2"/>
  <c r="M9" i="2"/>
  <c r="C10" i="2"/>
  <c r="D10" i="2"/>
  <c r="E10" i="2"/>
  <c r="F10" i="2"/>
  <c r="G10" i="2"/>
  <c r="H10" i="2"/>
  <c r="I10" i="2"/>
  <c r="J10" i="2"/>
  <c r="K10" i="2"/>
  <c r="L10" i="2"/>
  <c r="M10" i="2"/>
  <c r="C11" i="2"/>
  <c r="D11" i="2"/>
  <c r="E11" i="2"/>
  <c r="F11" i="2"/>
  <c r="G11" i="2"/>
  <c r="H11" i="2"/>
  <c r="I11" i="2"/>
  <c r="J11" i="2"/>
  <c r="K11" i="2"/>
  <c r="L11" i="2"/>
  <c r="M11" i="2"/>
  <c r="C12" i="2"/>
  <c r="D12" i="2"/>
  <c r="E12" i="2"/>
  <c r="F12" i="2"/>
  <c r="G12" i="2"/>
  <c r="H12" i="2"/>
  <c r="I12" i="2"/>
  <c r="J12" i="2"/>
  <c r="K12" i="2"/>
  <c r="L12" i="2"/>
  <c r="M12" i="2"/>
  <c r="C13" i="2"/>
  <c r="D13" i="2"/>
  <c r="E13" i="2"/>
  <c r="F13" i="2"/>
  <c r="G13" i="2"/>
  <c r="H13" i="2"/>
  <c r="I13" i="2"/>
  <c r="J13" i="2"/>
  <c r="K13" i="2"/>
  <c r="L13" i="2"/>
  <c r="M13" i="2"/>
  <c r="C14" i="2"/>
  <c r="D14" i="2"/>
  <c r="E14" i="2"/>
  <c r="F14" i="2"/>
  <c r="G14" i="2"/>
  <c r="H14" i="2"/>
  <c r="I14" i="2"/>
  <c r="J14" i="2"/>
  <c r="K14" i="2"/>
  <c r="L14" i="2"/>
  <c r="M14" i="2"/>
  <c r="C15" i="2"/>
  <c r="D15" i="2"/>
  <c r="E15" i="2"/>
  <c r="F15" i="2"/>
  <c r="G15" i="2"/>
  <c r="H15" i="2"/>
  <c r="I15" i="2"/>
  <c r="J15" i="2"/>
  <c r="K15" i="2"/>
  <c r="L15" i="2"/>
  <c r="M15" i="2"/>
  <c r="C16" i="2"/>
  <c r="D16" i="2"/>
  <c r="E16" i="2"/>
  <c r="F16" i="2"/>
  <c r="G16" i="2"/>
  <c r="H16" i="2"/>
  <c r="I16" i="2"/>
  <c r="J16" i="2"/>
  <c r="K16" i="2"/>
  <c r="L16" i="2"/>
  <c r="M16" i="2"/>
  <c r="E5" i="2"/>
  <c r="F5" i="2"/>
  <c r="G5" i="2"/>
  <c r="H5" i="2"/>
  <c r="I5" i="2"/>
  <c r="J5" i="2"/>
  <c r="K5" i="2"/>
  <c r="L5" i="2"/>
  <c r="M5" i="2"/>
  <c r="D5" i="2"/>
  <c r="C5" i="2"/>
  <c r="C21" i="5"/>
  <c r="D21" i="5"/>
  <c r="E21" i="5"/>
  <c r="F21" i="5"/>
  <c r="C22" i="5"/>
  <c r="D22" i="5"/>
  <c r="E22" i="5"/>
  <c r="F22" i="5"/>
  <c r="C23" i="5"/>
  <c r="D23" i="5"/>
  <c r="E23" i="5"/>
  <c r="F23" i="5"/>
  <c r="C24" i="5"/>
  <c r="D24" i="5"/>
  <c r="E24" i="5"/>
  <c r="F24" i="5"/>
  <c r="D20" i="5"/>
  <c r="E20" i="5"/>
  <c r="F20" i="5"/>
  <c r="C20" i="5"/>
  <c r="C21" i="3"/>
  <c r="D21" i="3"/>
  <c r="E21" i="3"/>
  <c r="F21" i="3"/>
  <c r="C22" i="3"/>
  <c r="D22" i="3"/>
  <c r="E22" i="3"/>
  <c r="F22" i="3"/>
  <c r="C23" i="3"/>
  <c r="D23" i="3"/>
  <c r="E23" i="3"/>
  <c r="F23" i="3"/>
  <c r="C24" i="3"/>
  <c r="D24" i="3"/>
  <c r="E24" i="3"/>
  <c r="F24" i="3"/>
  <c r="D20" i="3"/>
  <c r="E20" i="3"/>
  <c r="F20" i="3"/>
  <c r="C20" i="3"/>
  <c r="B5" i="4"/>
  <c r="C5" i="4"/>
  <c r="D5" i="4"/>
  <c r="E5" i="4"/>
  <c r="F5" i="4"/>
  <c r="B6" i="4"/>
  <c r="C6" i="4"/>
  <c r="D6" i="4"/>
  <c r="E6" i="4"/>
  <c r="F6" i="4"/>
  <c r="B7" i="4"/>
  <c r="C7" i="4"/>
  <c r="D7" i="4"/>
  <c r="E7" i="4"/>
  <c r="F7" i="4"/>
  <c r="B8" i="4"/>
  <c r="C8" i="4"/>
  <c r="D8" i="4"/>
  <c r="E8" i="4"/>
  <c r="F8" i="4"/>
  <c r="B9" i="4"/>
  <c r="C9" i="4"/>
  <c r="D9" i="4"/>
  <c r="E9" i="4"/>
  <c r="F9" i="4"/>
  <c r="C4" i="4"/>
  <c r="D4" i="4"/>
  <c r="E4" i="4"/>
  <c r="F4" i="4"/>
  <c r="B4" i="4"/>
  <c r="B8" i="1"/>
  <c r="B7" i="1"/>
  <c r="B6" i="1"/>
  <c r="B17" i="1" s="1"/>
  <c r="B18" i="6"/>
  <c r="F15" i="6"/>
  <c r="E14" i="6"/>
  <c r="F13" i="6"/>
  <c r="F18" i="6" s="1"/>
  <c r="E13" i="6"/>
  <c r="F17" i="1" l="1"/>
  <c r="F19" i="6"/>
  <c r="G18" i="6"/>
  <c r="H18" i="6" s="1"/>
  <c r="F16" i="4" l="1"/>
  <c r="F20" i="4"/>
  <c r="B17" i="4"/>
  <c r="E8" i="5"/>
  <c r="C9" i="5"/>
  <c r="E11" i="3"/>
  <c r="J22" i="2"/>
  <c r="L24" i="2"/>
  <c r="I27" i="2"/>
  <c r="K29" i="2"/>
  <c r="M31" i="2"/>
  <c r="H23" i="2"/>
  <c r="G23" i="2"/>
  <c r="F23" i="2"/>
  <c r="E23" i="2"/>
  <c r="D23" i="2"/>
  <c r="C24" i="2"/>
  <c r="F9" i="5"/>
  <c r="F7" i="3"/>
  <c r="D10" i="3"/>
  <c r="K25" i="2"/>
  <c r="M27" i="2"/>
  <c r="L32" i="2"/>
  <c r="G27" i="2"/>
  <c r="E27" i="2"/>
  <c r="C28" i="2"/>
  <c r="D10" i="5"/>
  <c r="D11" i="3"/>
  <c r="J23" i="2"/>
  <c r="I28" i="2"/>
  <c r="M32" i="2"/>
  <c r="G28" i="2"/>
  <c r="E28" i="2"/>
  <c r="C29" i="2"/>
  <c r="E10" i="5"/>
  <c r="C8" i="3"/>
  <c r="J28" i="2"/>
  <c r="I33" i="2"/>
  <c r="F29" i="2"/>
  <c r="D29" i="2"/>
  <c r="G30" i="2"/>
  <c r="C31" i="2"/>
  <c r="K26" i="2"/>
  <c r="L33" i="2"/>
  <c r="D32" i="2"/>
  <c r="D17" i="4"/>
  <c r="C16" i="4"/>
  <c r="B19" i="4"/>
  <c r="F8" i="5"/>
  <c r="C10" i="5"/>
  <c r="D7" i="3"/>
  <c r="K22" i="2"/>
  <c r="M24" i="2"/>
  <c r="J27" i="2"/>
  <c r="L29" i="2"/>
  <c r="I32" i="2"/>
  <c r="H24" i="2"/>
  <c r="G24" i="2"/>
  <c r="F24" i="2"/>
  <c r="E24" i="2"/>
  <c r="D24" i="2"/>
  <c r="C25" i="2"/>
  <c r="E17" i="4"/>
  <c r="C17" i="4"/>
  <c r="B20" i="4"/>
  <c r="D9" i="5"/>
  <c r="C11" i="5"/>
  <c r="D8" i="3"/>
  <c r="L22" i="2"/>
  <c r="I25" i="2"/>
  <c r="K27" i="2"/>
  <c r="M29" i="2"/>
  <c r="J32" i="2"/>
  <c r="H25" i="2"/>
  <c r="G25" i="2"/>
  <c r="F25" i="2"/>
  <c r="E25" i="2"/>
  <c r="D25" i="2"/>
  <c r="C26" i="2"/>
  <c r="F17" i="4"/>
  <c r="C18" i="4"/>
  <c r="B15" i="4"/>
  <c r="E9" i="5"/>
  <c r="C7" i="5"/>
  <c r="D9" i="3"/>
  <c r="M22" i="2"/>
  <c r="J25" i="2"/>
  <c r="L27" i="2"/>
  <c r="I30" i="2"/>
  <c r="K32" i="2"/>
  <c r="H26" i="2"/>
  <c r="G26" i="2"/>
  <c r="F26" i="2"/>
  <c r="E26" i="2"/>
  <c r="D26" i="2"/>
  <c r="C27" i="2"/>
  <c r="D18" i="4"/>
  <c r="C19" i="4"/>
  <c r="E18" i="4"/>
  <c r="C20" i="4"/>
  <c r="F18" i="4"/>
  <c r="C15" i="4"/>
  <c r="D19" i="4"/>
  <c r="D15" i="4"/>
  <c r="F9" i="3"/>
  <c r="F10" i="5"/>
  <c r="F11" i="3"/>
  <c r="C9" i="3"/>
  <c r="L23" i="2"/>
  <c r="I26" i="2"/>
  <c r="K28" i="2"/>
  <c r="M30" i="2"/>
  <c r="J33" i="2"/>
  <c r="H30" i="2"/>
  <c r="E30" i="2"/>
  <c r="F19" i="4"/>
  <c r="E8" i="3"/>
  <c r="M28" i="2"/>
  <c r="F32" i="2"/>
  <c r="E19" i="4"/>
  <c r="E15" i="4"/>
  <c r="D7" i="5"/>
  <c r="D11" i="5"/>
  <c r="E7" i="3"/>
  <c r="C10" i="3"/>
  <c r="M23" i="2"/>
  <c r="J26" i="2"/>
  <c r="L28" i="2"/>
  <c r="I31" i="2"/>
  <c r="K33" i="2"/>
  <c r="H31" i="2"/>
  <c r="G31" i="2"/>
  <c r="F31" i="2"/>
  <c r="E31" i="2"/>
  <c r="D31" i="2"/>
  <c r="C32" i="2"/>
  <c r="F15" i="4"/>
  <c r="E11" i="5"/>
  <c r="C11" i="3"/>
  <c r="J31" i="2"/>
  <c r="G32" i="2"/>
  <c r="C33" i="2"/>
  <c r="E7" i="5"/>
  <c r="E32" i="2"/>
  <c r="D16" i="4"/>
  <c r="D20" i="4"/>
  <c r="B18" i="4"/>
  <c r="F7" i="5"/>
  <c r="F11" i="5"/>
  <c r="E9" i="3"/>
  <c r="C7" i="3"/>
  <c r="J24" i="2"/>
  <c r="L26" i="2"/>
  <c r="I29" i="2"/>
  <c r="K31" i="2"/>
  <c r="M33" i="2"/>
  <c r="H33" i="2"/>
  <c r="G33" i="2"/>
  <c r="F33" i="2"/>
  <c r="E33" i="2"/>
  <c r="D33" i="2"/>
  <c r="C22" i="2"/>
  <c r="E20" i="4"/>
  <c r="B16" i="4"/>
  <c r="D8" i="5"/>
  <c r="C8" i="5"/>
  <c r="E10" i="3"/>
  <c r="I22" i="2"/>
  <c r="K24" i="2"/>
  <c r="M26" i="2"/>
  <c r="J29" i="2"/>
  <c r="H22" i="2"/>
  <c r="G22" i="2"/>
  <c r="F22" i="2"/>
  <c r="E22" i="2"/>
  <c r="C23" i="2"/>
  <c r="E16" i="4"/>
  <c r="L31" i="2"/>
  <c r="D22" i="2"/>
  <c r="I23" i="2"/>
  <c r="J30" i="2"/>
  <c r="H27" i="2"/>
  <c r="F27" i="2"/>
  <c r="D27" i="2"/>
  <c r="F8" i="3"/>
  <c r="L25" i="2"/>
  <c r="K30" i="2"/>
  <c r="H28" i="2"/>
  <c r="F28" i="2"/>
  <c r="D28" i="2"/>
  <c r="F10" i="3"/>
  <c r="K23" i="2"/>
  <c r="M25" i="2"/>
  <c r="L30" i="2"/>
  <c r="H29" i="2"/>
  <c r="G29" i="2"/>
  <c r="E29" i="2"/>
  <c r="C30" i="2"/>
  <c r="F30" i="2"/>
  <c r="D30" i="2"/>
  <c r="I24" i="2"/>
  <c r="H32" i="2"/>
  <c r="F18" i="1"/>
  <c r="F19" i="1" s="1"/>
  <c r="B18" i="1"/>
  <c r="B19" i="1" s="1"/>
</calcChain>
</file>

<file path=xl/sharedStrings.xml><?xml version="1.0" encoding="utf-8"?>
<sst xmlns="http://schemas.openxmlformats.org/spreadsheetml/2006/main" count="108" uniqueCount="60">
  <si>
    <t>Abschätzung der zu zahlenden Warmmiete</t>
  </si>
  <si>
    <t>Fläche eigene Wohnung</t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</si>
  <si>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</si>
  <si>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%</t>
  </si>
  <si>
    <t>€</t>
  </si>
  <si>
    <t>benötigtes Eigenkapital</t>
  </si>
  <si>
    <r>
      <t>Miete pro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</si>
  <si>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Warmmiete eigene Wohnung</t>
  </si>
  <si>
    <t>Gesamtkosten für Wohnfläche</t>
  </si>
  <si>
    <r>
      <t>€ /m</t>
    </r>
    <r>
      <rPr>
        <vertAlign val="superscript"/>
        <sz val="11"/>
        <color theme="1"/>
        <rFont val="Calibri"/>
        <family val="2"/>
        <scheme val="minor"/>
      </rPr>
      <t>2</t>
    </r>
  </si>
  <si>
    <t>Betriebskosten</t>
  </si>
  <si>
    <t>Eigenkapital</t>
  </si>
  <si>
    <r>
      <t>Wohnungsgröße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</si>
  <si>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Eigenkapital [%]</t>
  </si>
  <si>
    <t>Miete</t>
  </si>
  <si>
    <t>Miete pro Monat</t>
  </si>
  <si>
    <t>Wohnungsgröße</t>
  </si>
  <si>
    <t>4 Zimmer</t>
  </si>
  <si>
    <t>5-Zimmer</t>
  </si>
  <si>
    <r>
      <t>1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</si>
  <si>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100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</si>
  <si>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108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</si>
  <si>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129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</si>
  <si>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85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</si>
  <si>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89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</si>
  <si>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128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</si>
  <si>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Kreditsumme</t>
  </si>
  <si>
    <t>Laufzeit</t>
  </si>
  <si>
    <t>Zins</t>
  </si>
  <si>
    <t>GLS 1 + 2</t>
  </si>
  <si>
    <t>KFW 1</t>
  </si>
  <si>
    <t>KFW 2</t>
  </si>
  <si>
    <t>Kapitaldienst</t>
  </si>
  <si>
    <t>Kapitaldienst pro EUR FK im Monat</t>
  </si>
  <si>
    <t xml:space="preserve">Kapitaldienst </t>
  </si>
  <si>
    <t>errechnet p.a.</t>
  </si>
  <si>
    <t>lt. OFP p.a.</t>
  </si>
  <si>
    <t>pro EUR FK</t>
  </si>
  <si>
    <t>pro Monat</t>
  </si>
  <si>
    <t>Summe</t>
  </si>
  <si>
    <t>LiF Projektdaten</t>
  </si>
  <si>
    <t>eigene Daten</t>
  </si>
  <si>
    <t>oder</t>
  </si>
  <si>
    <t>Eigenkapital eintragen</t>
  </si>
  <si>
    <t>gelbe Zellen sollen angepasst werden</t>
  </si>
  <si>
    <t>PDF des Extrazooms am 08.05.22</t>
  </si>
  <si>
    <t>blaue Zellen bitte nicht ändern</t>
  </si>
  <si>
    <t>Ergebnis bei vorgegebenem EK in %</t>
  </si>
  <si>
    <t>Quelle der Kalkulationsbasis:</t>
  </si>
  <si>
    <t>Sparrate (Rücklage)</t>
  </si>
  <si>
    <t>Formel für die Miete: Nutzungsentgelt = Kapitaldienst (Zins + Tilgung) + Betriebskosten</t>
  </si>
  <si>
    <t>Tabelle 1: Eigenkapitalbedarf nach Quadratmeter und EK-Quote</t>
  </si>
  <si>
    <t>Tabelle 3: Monatliche Warmmiete nach Quadratmeter und EK-Quote</t>
  </si>
  <si>
    <t>qm / EK %</t>
  </si>
  <si>
    <t>Formel: Nutzungsentgelt = Kapitaldienst (Zins + Tilgung) + Betriebskosten</t>
  </si>
  <si>
    <t>Stand:</t>
  </si>
  <si>
    <t>Stand der Daten: 02.06.2022</t>
  </si>
  <si>
    <t>Eigenkapital-Quote eintragen</t>
  </si>
  <si>
    <t>Eigenkapital-Quote</t>
  </si>
  <si>
    <t>Ergebnis bei vorgegebenem EK in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</si>
</sst>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.0"/>
    <numFmt numFmtId="165" formatCode="_-* #,##0\ &quot;€&quot;_-;\-* #,##0\ &quot;€&quot;_-;_-* &quot;-&quot;??\ &quot;€&quot;_-;_-@_-"/>
    <numFmt numFmtId="166" formatCode="_-* #,##0_-;\-* #,##0_-;_-* &quot;-&quot;??_-;_-@_-"/>
    <numFmt numFmtId="167" formatCode="_-* #,##0.00\ _€_-;\-* #,##0.00\ _€_-;_-* &quot;-&quot;??\ _€_-;_-@_-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 applyAlignment="1">
      <alignment horizontal="centerContinuous"/>
    </xf>
    <xf numFmtId="0" fontId="5" fillId="0" borderId="0" xfId="0" applyFont="1"/>
    <xf numFmtId="165" fontId="0" fillId="0" borderId="1" xfId="2" applyNumberFormat="1" applyFont="1" applyBorder="1"/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/>
    </xf>
    <xf numFmtId="165" fontId="0" fillId="0" borderId="0" xfId="2" applyNumberFormat="1" applyFont="1" applyBorder="1"/>
    <xf numFmtId="0" fontId="0" fillId="0" borderId="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165" fontId="0" fillId="0" borderId="1" xfId="2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2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Continuous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>
      <alignment horizontal="center" vertical="center" wrapText="1" readingOrder="1"/>
    </xf>
    <xf numFmtId="9" fontId="8" fillId="0" borderId="16" xfId="0" applyNumberFormat="1" applyFont="1" applyBorder="1" applyAlignment="1">
      <alignment horizontal="center" vertical="center" wrapText="1" readingOrder="1"/>
    </xf>
    <xf numFmtId="0" fontId="8" fillId="0" borderId="17" xfId="0" applyFont="1" applyBorder="1" applyAlignment="1">
      <alignment horizontal="center" vertical="center" wrapText="1" readingOrder="1"/>
    </xf>
    <xf numFmtId="6" fontId="9" fillId="0" borderId="17" xfId="0" applyNumberFormat="1" applyFont="1" applyBorder="1" applyAlignment="1">
      <alignment horizontal="center" vertical="center" wrapText="1" readingOrder="1"/>
    </xf>
    <xf numFmtId="6" fontId="9" fillId="0" borderId="18" xfId="0" applyNumberFormat="1" applyFont="1" applyBorder="1" applyAlignment="1">
      <alignment horizontal="center" vertical="center" wrapText="1" readingOrder="1"/>
    </xf>
    <xf numFmtId="165" fontId="0" fillId="0" borderId="0" xfId="2" applyNumberFormat="1" applyFont="1" applyAlignment="1">
      <alignment vertical="center"/>
    </xf>
    <xf numFmtId="165" fontId="0" fillId="0" borderId="0" xfId="2" applyNumberFormat="1" applyFont="1" applyFill="1"/>
    <xf numFmtId="165" fontId="0" fillId="0" borderId="0" xfId="2" applyNumberFormat="1" applyFont="1" applyFill="1" applyAlignment="1">
      <alignment vertical="center"/>
    </xf>
    <xf numFmtId="164" fontId="0" fillId="2" borderId="15" xfId="0" applyNumberFormat="1" applyFill="1" applyBorder="1" applyProtection="1">
      <protection locked="0"/>
    </xf>
    <xf numFmtId="0" fontId="0" fillId="2" borderId="15" xfId="1" applyNumberFormat="1" applyFont="1" applyFill="1" applyBorder="1" applyProtection="1">
      <protection locked="0"/>
    </xf>
    <xf numFmtId="0" fontId="3" fillId="0" borderId="0" xfId="0" applyFont="1" applyProtection="1"/>
    <xf numFmtId="0" fontId="0" fillId="0" borderId="0" xfId="0" applyProtection="1"/>
    <xf numFmtId="0" fontId="7" fillId="2" borderId="0" xfId="0" applyFont="1" applyFill="1" applyProtection="1"/>
    <xf numFmtId="0" fontId="7" fillId="5" borderId="0" xfId="0" applyFont="1" applyFill="1" applyProtection="1"/>
    <xf numFmtId="0" fontId="7" fillId="0" borderId="0" xfId="0" applyFont="1" applyFill="1" applyProtection="1"/>
    <xf numFmtId="0" fontId="2" fillId="0" borderId="0" xfId="0" applyFont="1" applyFill="1" applyProtection="1"/>
    <xf numFmtId="0" fontId="0" fillId="0" borderId="9" xfId="0" applyBorder="1" applyProtection="1"/>
    <xf numFmtId="0" fontId="0" fillId="0" borderId="5" xfId="0" quotePrefix="1" applyBorder="1" applyProtection="1"/>
    <xf numFmtId="0" fontId="0" fillId="0" borderId="12" xfId="0" applyBorder="1" applyProtection="1"/>
    <xf numFmtId="0" fontId="0" fillId="0" borderId="13" xfId="0" quotePrefix="1" applyBorder="1" applyProtection="1"/>
    <xf numFmtId="0" fontId="0" fillId="0" borderId="7" xfId="0" applyBorder="1" applyProtection="1"/>
    <xf numFmtId="0" fontId="0" fillId="0" borderId="4" xfId="0" quotePrefix="1" applyBorder="1" applyProtection="1"/>
    <xf numFmtId="0" fontId="0" fillId="0" borderId="2" xfId="0" applyBorder="1" applyProtection="1"/>
    <xf numFmtId="0" fontId="0" fillId="0" borderId="14" xfId="0" applyBorder="1" applyProtection="1"/>
    <xf numFmtId="0" fontId="0" fillId="0" borderId="0" xfId="0" applyBorder="1" applyProtection="1"/>
    <xf numFmtId="164" fontId="0" fillId="0" borderId="0" xfId="0" applyNumberFormat="1" applyFill="1" applyBorder="1" applyProtection="1"/>
    <xf numFmtId="0" fontId="11" fillId="0" borderId="0" xfId="0" applyFont="1" applyFill="1" applyBorder="1" applyProtection="1"/>
    <xf numFmtId="164" fontId="11" fillId="0" borderId="0" xfId="0" applyNumberFormat="1" applyFont="1" applyFill="1" applyBorder="1" applyProtection="1"/>
    <xf numFmtId="0" fontId="11" fillId="0" borderId="0" xfId="0" applyFont="1" applyProtection="1"/>
    <xf numFmtId="0" fontId="0" fillId="0" borderId="10" xfId="0" applyFill="1" applyBorder="1" applyProtection="1"/>
    <xf numFmtId="3" fontId="0" fillId="0" borderId="10" xfId="0" applyNumberFormat="1" applyFill="1" applyBorder="1" applyProtection="1"/>
    <xf numFmtId="0" fontId="0" fillId="0" borderId="0" xfId="0" applyFill="1" applyBorder="1" applyProtection="1"/>
    <xf numFmtId="0" fontId="0" fillId="0" borderId="10" xfId="1" applyNumberFormat="1" applyFont="1" applyFill="1" applyBorder="1" applyProtection="1"/>
    <xf numFmtId="0" fontId="2" fillId="0" borderId="0" xfId="0" applyFont="1" applyFill="1" applyBorder="1" applyProtection="1"/>
    <xf numFmtId="3" fontId="0" fillId="0" borderId="0" xfId="0" applyNumberFormat="1" applyFill="1" applyBorder="1" applyProtection="1"/>
    <xf numFmtId="0" fontId="0" fillId="0" borderId="0" xfId="1" applyNumberFormat="1" applyFont="1" applyFill="1" applyBorder="1" applyProtection="1"/>
    <xf numFmtId="0" fontId="2" fillId="3" borderId="9" xfId="0" applyFont="1" applyFill="1" applyBorder="1" applyProtection="1"/>
    <xf numFmtId="168" fontId="2" fillId="3" borderId="10" xfId="0" applyNumberFormat="1" applyFont="1" applyFill="1" applyBorder="1" applyProtection="1"/>
    <xf numFmtId="0" fontId="2" fillId="3" borderId="5" xfId="0" applyFont="1" applyFill="1" applyBorder="1" applyProtection="1"/>
    <xf numFmtId="0" fontId="2" fillId="3" borderId="12" xfId="0" applyFont="1" applyFill="1" applyBorder="1" applyProtection="1"/>
    <xf numFmtId="0" fontId="0" fillId="3" borderId="13" xfId="0" applyFill="1" applyBorder="1" applyProtection="1"/>
    <xf numFmtId="0" fontId="2" fillId="3" borderId="13" xfId="0" applyFont="1" applyFill="1" applyBorder="1" applyProtection="1"/>
    <xf numFmtId="0" fontId="2" fillId="3" borderId="7" xfId="0" applyFont="1" applyFill="1" applyBorder="1" applyProtection="1"/>
    <xf numFmtId="4" fontId="2" fillId="3" borderId="11" xfId="0" applyNumberFormat="1" applyFont="1" applyFill="1" applyBorder="1" applyProtection="1"/>
    <xf numFmtId="0" fontId="0" fillId="3" borderId="4" xfId="0" applyFill="1" applyBorder="1" applyProtection="1"/>
    <xf numFmtId="0" fontId="2" fillId="3" borderId="4" xfId="0" applyFont="1" applyFill="1" applyBorder="1" applyProtection="1"/>
    <xf numFmtId="0" fontId="0" fillId="0" borderId="0" xfId="0" quotePrefix="1" applyProtection="1"/>
    <xf numFmtId="0" fontId="2" fillId="4" borderId="0" xfId="0" applyFont="1" applyFill="1" applyProtection="1"/>
    <xf numFmtId="0" fontId="0" fillId="4" borderId="0" xfId="0" applyFill="1" applyProtection="1"/>
    <xf numFmtId="166" fontId="0" fillId="4" borderId="0" xfId="3" applyNumberFormat="1" applyFont="1" applyFill="1" applyProtection="1"/>
    <xf numFmtId="43" fontId="0" fillId="4" borderId="0" xfId="3" applyFont="1" applyFill="1" applyProtection="1"/>
    <xf numFmtId="2" fontId="0" fillId="4" borderId="0" xfId="0" applyNumberFormat="1" applyFill="1" applyProtection="1"/>
    <xf numFmtId="10" fontId="0" fillId="4" borderId="0" xfId="0" applyNumberFormat="1" applyFill="1" applyProtection="1"/>
    <xf numFmtId="4" fontId="0" fillId="4" borderId="0" xfId="0" applyNumberFormat="1" applyFill="1" applyProtection="1"/>
    <xf numFmtId="0" fontId="10" fillId="4" borderId="0" xfId="0" applyFont="1" applyFill="1" applyProtection="1"/>
    <xf numFmtId="167" fontId="0" fillId="4" borderId="0" xfId="0" applyNumberFormat="1" applyFill="1" applyProtection="1"/>
    <xf numFmtId="3" fontId="0" fillId="2" borderId="15" xfId="0" applyNumberFormat="1" applyFill="1" applyBorder="1" applyProtection="1">
      <protection locked="0"/>
    </xf>
    <xf numFmtId="3" fontId="0" fillId="5" borderId="10" xfId="1" applyNumberFormat="1" applyFont="1" applyFill="1" applyBorder="1" applyProtection="1"/>
    <xf numFmtId="4" fontId="0" fillId="5" borderId="0" xfId="1" applyNumberFormat="1" applyFont="1" applyFill="1" applyBorder="1" applyProtection="1"/>
    <xf numFmtId="4" fontId="0" fillId="5" borderId="11" xfId="0" applyNumberFormat="1" applyFill="1" applyBorder="1" applyProtection="1"/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0" fontId="15" fillId="0" borderId="0" xfId="0" applyFont="1" applyProtection="1"/>
    <xf numFmtId="5" fontId="0" fillId="0" borderId="1" xfId="2" applyNumberFormat="1" applyFont="1" applyBorder="1" applyAlignment="1">
      <alignment vertical="center"/>
    </xf>
    <xf numFmtId="7" fontId="0" fillId="0" borderId="1" xfId="2" applyNumberFormat="1" applyFont="1" applyBorder="1"/>
    <xf numFmtId="4" fontId="2" fillId="3" borderId="10" xfId="0" applyNumberFormat="1" applyFont="1" applyFill="1" applyBorder="1" applyProtection="1"/>
    <xf numFmtId="4" fontId="2" fillId="3" borderId="0" xfId="0" applyNumberFormat="1" applyFont="1" applyFill="1" applyBorder="1" applyProtection="1"/>
    <xf numFmtId="0" fontId="0" fillId="6" borderId="0" xfId="0" applyFill="1" applyAlignment="1">
      <alignment vertical="top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0" borderId="0" xfId="0" applyBorder="1" applyAlignment="1">
      <alignment horizontal="center"/>
    </xf>
    <xf numFmtId="5" fontId="0" fillId="0" borderId="0" xfId="2" applyNumberFormat="1" applyFont="1" applyBorder="1" applyAlignment="1">
      <alignment vertical="center"/>
    </xf>
    <xf numFmtId="5" fontId="1" fillId="0" borderId="1" xfId="2" applyNumberFormat="1" applyFont="1" applyBorder="1" applyAlignment="1">
      <alignment vertical="center"/>
    </xf>
    <xf numFmtId="0" fontId="0" fillId="0" borderId="3" xfId="0" applyBorder="1" applyAlignment="1">
      <alignment horizontal="center" vertical="center" textRotation="90"/>
    </xf>
    <xf numFmtId="0" fontId="0" fillId="0" borderId="8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14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left" vertical="center"/>
    </xf>
    <xf numFmtId="0" fontId="16" fillId="0" borderId="0" xfId="0" applyFont="1" applyProtection="1"/>
  </cellXfs>
  <cellStyles count="4">
    <cellStyle name="Komma" xfId="3" builtinId="3"/>
    <cellStyle name="Prozent" xfId="1" builtinId="5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tabSelected="1" zoomScale="170" zoomScaleNormal="170" workbookViewId="0">
      <selection activeCell="F14" sqref="F14"/>
    </sheetView>
  </sheetViews>
  <sheetFormatPr baseColWidth="10" defaultColWidth="11.5" defaultRowHeight="15" x14ac:dyDescent="0.2"/>
  <cols>
    <col min="1" max="1" width="31.1640625" style="37" customWidth="1"/>
    <col min="2" max="2" width="11.5" style="37"/>
    <col min="3" max="3" width="6.33203125" style="37" customWidth="1"/>
    <col min="4" max="4" width="6.1640625" style="37" bestFit="1" customWidth="1"/>
    <col min="5" max="5" width="26.33203125" style="37" bestFit="1" customWidth="1"/>
    <col min="6" max="6" width="13.1640625" style="37" customWidth="1"/>
    <col min="7" max="7" width="7.5" style="37" customWidth="1"/>
    <col min="8" max="16384" width="11.5" style="37"/>
  </cols>
  <sheetData>
    <row r="1" spans="1:7" ht="16" x14ac:dyDescent="0.2">
      <c r="A1" s="36" t="s">
        <v>0</v>
      </c>
      <c r="E1" s="37" t="s">
        <v>56</v>
      </c>
    </row>
    <row r="2" spans="1:7" x14ac:dyDescent="0.2">
      <c r="A2" s="38" t="s">
        <v>44</v>
      </c>
    </row>
    <row r="3" spans="1:7" x14ac:dyDescent="0.2">
      <c r="A3" s="39" t="s">
        <v>46</v>
      </c>
    </row>
    <row r="4" spans="1:7" x14ac:dyDescent="0.2">
      <c r="A4" s="40"/>
    </row>
    <row r="5" spans="1:7" x14ac:dyDescent="0.2">
      <c r="A5" s="41" t="s">
        <v>40</v>
      </c>
    </row>
    <row r="6" spans="1:7" ht="17" x14ac:dyDescent="0.2">
      <c r="A6" s="42" t="s">
        <v>8</v>
      </c>
      <c r="B6" s="83">
        <f>Kalkulationsbasis!B5</f>
        <v>4394</v>
      </c>
      <c r="C6" s="43" t="s">
        <v>9</v>
      </c>
    </row>
    <row r="7" spans="1:7" ht="17" x14ac:dyDescent="0.2">
      <c r="A7" s="44" t="s">
        <v>49</v>
      </c>
      <c r="B7" s="84">
        <f>Kalkulationsbasis!B6</f>
        <v>2.4500000000000002</v>
      </c>
      <c r="C7" s="45" t="s">
        <v>9</v>
      </c>
      <c r="D7" s="89"/>
    </row>
    <row r="8" spans="1:7" ht="17" x14ac:dyDescent="0.2">
      <c r="A8" s="46" t="s">
        <v>10</v>
      </c>
      <c r="B8" s="85">
        <f>Kalkulationsbasis!B7</f>
        <v>1.81</v>
      </c>
      <c r="C8" s="47" t="s">
        <v>9</v>
      </c>
    </row>
    <row r="10" spans="1:7" x14ac:dyDescent="0.2">
      <c r="A10" s="41" t="s">
        <v>41</v>
      </c>
    </row>
    <row r="11" spans="1:7" ht="17" x14ac:dyDescent="0.2">
      <c r="A11" s="48" t="s">
        <v>1</v>
      </c>
      <c r="B11" s="34">
        <v>50</v>
      </c>
      <c r="C11" s="49" t="s">
        <v>2</v>
      </c>
    </row>
    <row r="12" spans="1:7" x14ac:dyDescent="0.2">
      <c r="A12" s="50"/>
      <c r="B12" s="51"/>
      <c r="C12" s="50"/>
    </row>
    <row r="13" spans="1:7" x14ac:dyDescent="0.2">
      <c r="A13" s="52" t="s">
        <v>43</v>
      </c>
      <c r="B13" s="53"/>
      <c r="C13" s="110" t="s">
        <v>42</v>
      </c>
      <c r="D13" s="54"/>
      <c r="E13" s="54" t="s">
        <v>57</v>
      </c>
    </row>
    <row r="14" spans="1:7" x14ac:dyDescent="0.2">
      <c r="A14" s="48" t="s">
        <v>11</v>
      </c>
      <c r="B14" s="82">
        <v>100000</v>
      </c>
      <c r="C14" s="49" t="s">
        <v>4</v>
      </c>
      <c r="E14" s="48" t="s">
        <v>58</v>
      </c>
      <c r="F14" s="35">
        <v>40</v>
      </c>
      <c r="G14" s="49" t="s">
        <v>3</v>
      </c>
    </row>
    <row r="15" spans="1:7" x14ac:dyDescent="0.2">
      <c r="A15" s="55"/>
      <c r="B15" s="56"/>
      <c r="C15" s="55"/>
      <c r="D15" s="57"/>
      <c r="E15" s="55"/>
      <c r="F15" s="58"/>
      <c r="G15" s="55"/>
    </row>
    <row r="16" spans="1:7" x14ac:dyDescent="0.2">
      <c r="A16" s="59" t="s">
        <v>59</v>
      </c>
      <c r="B16" s="60"/>
      <c r="C16" s="57"/>
      <c r="D16" s="57"/>
      <c r="E16" s="59" t="s">
        <v>47</v>
      </c>
      <c r="F16" s="61"/>
      <c r="G16" s="57"/>
    </row>
    <row r="17" spans="1:7" x14ac:dyDescent="0.2">
      <c r="A17" s="62" t="s">
        <v>58</v>
      </c>
      <c r="B17" s="63">
        <f>B14/(B11*B6)*100</f>
        <v>45.516613563950841</v>
      </c>
      <c r="C17" s="64" t="s">
        <v>3</v>
      </c>
      <c r="E17" s="62" t="s">
        <v>5</v>
      </c>
      <c r="F17" s="92">
        <f>(F14/100)*B6*B11</f>
        <v>87880</v>
      </c>
      <c r="G17" s="64" t="s">
        <v>4</v>
      </c>
    </row>
    <row r="18" spans="1:7" x14ac:dyDescent="0.2">
      <c r="A18" s="65" t="s">
        <v>7</v>
      </c>
      <c r="B18" s="93">
        <f>($B$6*$B$11)*(1-($B$17/100))*Kalkulationsbasis!$H$18+(B8+B7)*B11</f>
        <v>623.81176876681616</v>
      </c>
      <c r="C18" s="66" t="s">
        <v>4</v>
      </c>
      <c r="E18" s="65" t="s">
        <v>7</v>
      </c>
      <c r="F18" s="93">
        <f>($B$6*$B$11)*(1-($F$14/100))*Kalkulationsbasis!$H$18+(B8+B7)*B11</f>
        <v>665.40774735874447</v>
      </c>
      <c r="G18" s="67" t="s">
        <v>4</v>
      </c>
    </row>
    <row r="19" spans="1:7" ht="17" x14ac:dyDescent="0.2">
      <c r="A19" s="68" t="s">
        <v>6</v>
      </c>
      <c r="B19" s="69">
        <f>B18/B11</f>
        <v>12.476235375336323</v>
      </c>
      <c r="C19" s="70" t="s">
        <v>4</v>
      </c>
      <c r="E19" s="68" t="s">
        <v>6</v>
      </c>
      <c r="F19" s="69">
        <f>F18/B11</f>
        <v>13.30815494717489</v>
      </c>
      <c r="G19" s="71" t="s">
        <v>4</v>
      </c>
    </row>
    <row r="20" spans="1:7" x14ac:dyDescent="0.2">
      <c r="C20" s="72"/>
    </row>
    <row r="21" spans="1:7" x14ac:dyDescent="0.2">
      <c r="C21" s="72"/>
    </row>
    <row r="22" spans="1:7" x14ac:dyDescent="0.2">
      <c r="C22" s="72"/>
    </row>
    <row r="23" spans="1:7" x14ac:dyDescent="0.2">
      <c r="A23" s="86" t="s">
        <v>50</v>
      </c>
    </row>
  </sheetData>
  <phoneticPr fontId="12" type="noConversion"/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166E9-61D3-425A-B18B-EBCF4949718A}">
  <dimension ref="A1:H19"/>
  <sheetViews>
    <sheetView zoomScale="150" zoomScaleNormal="150" workbookViewId="0">
      <selection activeCell="A2" sqref="A2"/>
    </sheetView>
  </sheetViews>
  <sheetFormatPr baseColWidth="10" defaultColWidth="11.5" defaultRowHeight="15" x14ac:dyDescent="0.2"/>
  <cols>
    <col min="1" max="1" width="28.33203125" style="37" bestFit="1" customWidth="1"/>
    <col min="2" max="4" width="11.5" style="37"/>
    <col min="5" max="5" width="13.5" style="37" bestFit="1" customWidth="1"/>
    <col min="6" max="6" width="13.1640625" style="37" bestFit="1" customWidth="1"/>
    <col min="7" max="7" width="12" style="37" bestFit="1" customWidth="1"/>
    <col min="8" max="16384" width="11.5" style="37"/>
  </cols>
  <sheetData>
    <row r="1" spans="1:8" x14ac:dyDescent="0.2">
      <c r="A1" s="37" t="s">
        <v>55</v>
      </c>
      <c r="B1" s="108">
        <v>44714</v>
      </c>
    </row>
    <row r="2" spans="1:8" x14ac:dyDescent="0.2">
      <c r="A2" s="37" t="s">
        <v>48</v>
      </c>
      <c r="B2" s="109" t="s">
        <v>45</v>
      </c>
    </row>
    <row r="4" spans="1:8" x14ac:dyDescent="0.2">
      <c r="A4" s="41" t="s">
        <v>40</v>
      </c>
    </row>
    <row r="5" spans="1:8" ht="17" x14ac:dyDescent="0.2">
      <c r="A5" s="42" t="s">
        <v>8</v>
      </c>
      <c r="B5" s="83">
        <v>4394</v>
      </c>
      <c r="C5" s="43" t="s">
        <v>9</v>
      </c>
    </row>
    <row r="6" spans="1:8" ht="17" x14ac:dyDescent="0.2">
      <c r="A6" s="44" t="s">
        <v>49</v>
      </c>
      <c r="B6" s="84">
        <v>2.4500000000000002</v>
      </c>
      <c r="C6" s="45" t="s">
        <v>9</v>
      </c>
    </row>
    <row r="7" spans="1:8" ht="17" x14ac:dyDescent="0.2">
      <c r="A7" s="46" t="s">
        <v>10</v>
      </c>
      <c r="B7" s="85">
        <v>1.81</v>
      </c>
      <c r="C7" s="47" t="s">
        <v>9</v>
      </c>
    </row>
    <row r="10" spans="1:8" x14ac:dyDescent="0.2">
      <c r="A10" s="73" t="s">
        <v>33</v>
      </c>
      <c r="B10" s="74"/>
      <c r="C10" s="74"/>
      <c r="D10" s="74"/>
      <c r="E10" s="74"/>
      <c r="F10" s="74"/>
      <c r="G10" s="74"/>
      <c r="H10" s="74"/>
    </row>
    <row r="11" spans="1:8" x14ac:dyDescent="0.2">
      <c r="A11" s="74"/>
      <c r="B11" s="74"/>
      <c r="C11" s="74"/>
      <c r="D11" s="74"/>
      <c r="E11" s="73" t="s">
        <v>32</v>
      </c>
      <c r="F11" s="73" t="s">
        <v>34</v>
      </c>
      <c r="G11" s="74"/>
      <c r="H11" s="74"/>
    </row>
    <row r="12" spans="1:8" x14ac:dyDescent="0.2">
      <c r="A12" s="74"/>
      <c r="B12" s="75" t="s">
        <v>26</v>
      </c>
      <c r="C12" s="74" t="s">
        <v>27</v>
      </c>
      <c r="D12" s="74" t="s">
        <v>28</v>
      </c>
      <c r="E12" s="74" t="s">
        <v>35</v>
      </c>
      <c r="F12" s="74" t="s">
        <v>36</v>
      </c>
      <c r="G12" s="74" t="s">
        <v>37</v>
      </c>
      <c r="H12" s="76" t="s">
        <v>38</v>
      </c>
    </row>
    <row r="13" spans="1:8" x14ac:dyDescent="0.2">
      <c r="A13" s="74" t="s">
        <v>29</v>
      </c>
      <c r="B13" s="75">
        <v>4400000</v>
      </c>
      <c r="C13" s="77">
        <v>41.21</v>
      </c>
      <c r="D13" s="78">
        <v>2.1000000000000001E-2</v>
      </c>
      <c r="E13" s="79">
        <f>-PMT(D13,C13,B13)</f>
        <v>160602.82092838563</v>
      </c>
      <c r="F13" s="79">
        <f>146000+14600</f>
        <v>160600</v>
      </c>
      <c r="G13" s="79"/>
      <c r="H13" s="76"/>
    </row>
    <row r="14" spans="1:8" x14ac:dyDescent="0.2">
      <c r="A14" s="74" t="s">
        <v>30</v>
      </c>
      <c r="B14" s="75">
        <v>5906250</v>
      </c>
      <c r="C14" s="77">
        <v>28.28</v>
      </c>
      <c r="D14" s="78">
        <v>2.1399999999999999E-2</v>
      </c>
      <c r="E14" s="79">
        <f>-PMT(D14,C14,B14)</f>
        <v>280542.43532676471</v>
      </c>
      <c r="F14" s="79">
        <v>280546.88</v>
      </c>
      <c r="G14" s="79"/>
      <c r="H14" s="76"/>
    </row>
    <row r="15" spans="1:8" x14ac:dyDescent="0.2">
      <c r="A15" s="74" t="s">
        <v>31</v>
      </c>
      <c r="B15" s="75">
        <v>843750</v>
      </c>
      <c r="C15" s="77"/>
      <c r="D15" s="78">
        <v>2.1399999999999999E-2</v>
      </c>
      <c r="E15" s="74"/>
      <c r="F15" s="79">
        <f>18056.25</f>
        <v>18056.25</v>
      </c>
      <c r="G15" s="79"/>
      <c r="H15" s="76"/>
    </row>
    <row r="16" spans="1:8" x14ac:dyDescent="0.2">
      <c r="A16" s="74"/>
      <c r="B16" s="75"/>
      <c r="C16" s="77"/>
      <c r="D16" s="78"/>
      <c r="E16" s="74"/>
      <c r="F16" s="79"/>
      <c r="G16" s="79"/>
      <c r="H16" s="76"/>
    </row>
    <row r="17" spans="1:8" x14ac:dyDescent="0.2">
      <c r="A17" s="74"/>
      <c r="B17" s="75"/>
      <c r="C17" s="74"/>
      <c r="D17" s="74"/>
      <c r="E17" s="74"/>
      <c r="F17" s="74"/>
      <c r="G17" s="74"/>
      <c r="H17" s="76"/>
    </row>
    <row r="18" spans="1:8" x14ac:dyDescent="0.2">
      <c r="A18" s="74" t="s">
        <v>39</v>
      </c>
      <c r="B18" s="75">
        <f>SUM(B13:B17)</f>
        <v>11150000</v>
      </c>
      <c r="C18" s="74"/>
      <c r="D18" s="74"/>
      <c r="E18" s="74"/>
      <c r="F18" s="76">
        <f>SUM(F13:F17)</f>
        <v>459203.13</v>
      </c>
      <c r="G18" s="74">
        <f>F18/B18</f>
        <v>4.1184137219730944E-2</v>
      </c>
      <c r="H18" s="74">
        <f>G18/12</f>
        <v>3.4320114349775787E-3</v>
      </c>
    </row>
    <row r="19" spans="1:8" x14ac:dyDescent="0.2">
      <c r="A19" s="80"/>
      <c r="B19" s="80"/>
      <c r="C19" s="75"/>
      <c r="D19" s="76"/>
      <c r="E19" s="74" t="s">
        <v>38</v>
      </c>
      <c r="F19" s="81">
        <f>F18/12</f>
        <v>38266.927499999998</v>
      </c>
      <c r="G19" s="74"/>
      <c r="H19" s="74"/>
    </row>
  </sheetData>
  <pageMargins left="0.7" right="0.7" top="0.78740157499999996" bottom="0.78740157499999996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showWhiteSpace="0" view="pageLayout" zoomScale="150" zoomScaleNormal="100" zoomScalePageLayoutView="150" workbookViewId="0">
      <selection activeCell="C4" sqref="C4"/>
    </sheetView>
  </sheetViews>
  <sheetFormatPr baseColWidth="10" defaultColWidth="11.5" defaultRowHeight="15" x14ac:dyDescent="0.2"/>
  <cols>
    <col min="1" max="1" width="3.1640625" customWidth="1"/>
    <col min="2" max="2" width="4.6640625" customWidth="1"/>
    <col min="3" max="3" width="12.6640625" bestFit="1" customWidth="1"/>
    <col min="10" max="10" width="12" bestFit="1" customWidth="1"/>
    <col min="14" max="14" width="3.6640625" customWidth="1"/>
    <col min="15" max="15" width="6.5" customWidth="1"/>
    <col min="27" max="27" width="3.6640625" bestFit="1" customWidth="1"/>
    <col min="28" max="28" width="6.6640625" customWidth="1"/>
  </cols>
  <sheetData>
    <row r="1" spans="1:13" ht="21" x14ac:dyDescent="0.25">
      <c r="B1" s="2" t="s">
        <v>11</v>
      </c>
    </row>
    <row r="3" spans="1:13" ht="17" x14ac:dyDescent="0.2">
      <c r="C3" s="1" t="s">
        <v>12</v>
      </c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2">
      <c r="B4" s="4"/>
      <c r="C4" s="8">
        <v>25</v>
      </c>
      <c r="D4" s="8">
        <v>62</v>
      </c>
      <c r="E4" s="8">
        <v>69</v>
      </c>
      <c r="F4" s="8">
        <v>75</v>
      </c>
      <c r="G4" s="8">
        <v>83</v>
      </c>
      <c r="H4" s="8">
        <v>85</v>
      </c>
      <c r="I4" s="8">
        <v>89</v>
      </c>
      <c r="J4" s="8">
        <v>100</v>
      </c>
      <c r="K4" s="8">
        <v>108</v>
      </c>
      <c r="L4" s="8">
        <v>128</v>
      </c>
      <c r="M4" s="8">
        <v>132</v>
      </c>
    </row>
    <row r="5" spans="1:13" ht="14.75" customHeight="1" x14ac:dyDescent="0.2">
      <c r="A5" s="100" t="s">
        <v>13</v>
      </c>
      <c r="B5" s="9">
        <v>20</v>
      </c>
      <c r="C5" s="3">
        <f>Kalkulationsbasis!$B$5*$B5/100*C$4</f>
        <v>21970</v>
      </c>
      <c r="D5" s="3">
        <f>Kalkulationsbasis!$B$5*$B5/100*D$4</f>
        <v>54485.599999999999</v>
      </c>
      <c r="E5" s="3">
        <f>Kalkulationsbasis!$B$5*$B5/100*E$4</f>
        <v>60637.2</v>
      </c>
      <c r="F5" s="3">
        <f>Kalkulationsbasis!$B$5*$B5/100*F$4</f>
        <v>65910</v>
      </c>
      <c r="G5" s="3">
        <f>Kalkulationsbasis!$B$5*$B5/100*G$4</f>
        <v>72940.399999999994</v>
      </c>
      <c r="H5" s="3">
        <f>Kalkulationsbasis!$B$5*$B5/100*H$4</f>
        <v>74698</v>
      </c>
      <c r="I5" s="3">
        <f>Kalkulationsbasis!$B$5*$B5/100*I$4</f>
        <v>78213.2</v>
      </c>
      <c r="J5" s="3">
        <f>Kalkulationsbasis!$B$5*$B5/100*J$4</f>
        <v>87880</v>
      </c>
      <c r="K5" s="3">
        <f>Kalkulationsbasis!$B$5*$B5/100*K$4</f>
        <v>94910.399999999994</v>
      </c>
      <c r="L5" s="3">
        <f>Kalkulationsbasis!$B$5*$B5/100*L$4</f>
        <v>112486.39999999999</v>
      </c>
      <c r="M5" s="3">
        <f>Kalkulationsbasis!$B$5*$B5/100*M$4</f>
        <v>116001.59999999999</v>
      </c>
    </row>
    <row r="6" spans="1:13" ht="15" customHeight="1" x14ac:dyDescent="0.2">
      <c r="A6" s="101"/>
      <c r="B6" s="9">
        <v>25</v>
      </c>
      <c r="C6" s="3">
        <f>Kalkulationsbasis!$B$5*$B6/100*C$4</f>
        <v>27462.5</v>
      </c>
      <c r="D6" s="3">
        <f>Kalkulationsbasis!$B$5*$B6/100*D$4</f>
        <v>68107</v>
      </c>
      <c r="E6" s="3">
        <f>Kalkulationsbasis!$B$5*$B6/100*E$4</f>
        <v>75796.5</v>
      </c>
      <c r="F6" s="3">
        <f>Kalkulationsbasis!$B$5*$B6/100*F$4</f>
        <v>82387.5</v>
      </c>
      <c r="G6" s="3">
        <f>Kalkulationsbasis!$B$5*$B6/100*G$4</f>
        <v>91175.5</v>
      </c>
      <c r="H6" s="3">
        <f>Kalkulationsbasis!$B$5*$B6/100*H$4</f>
        <v>93372.5</v>
      </c>
      <c r="I6" s="3">
        <f>Kalkulationsbasis!$B$5*$B6/100*I$4</f>
        <v>97766.5</v>
      </c>
      <c r="J6" s="3">
        <f>Kalkulationsbasis!$B$5*$B6/100*J$4</f>
        <v>109850</v>
      </c>
      <c r="K6" s="3">
        <f>Kalkulationsbasis!$B$5*$B6/100*K$4</f>
        <v>118638</v>
      </c>
      <c r="L6" s="3">
        <f>Kalkulationsbasis!$B$5*$B6/100*L$4</f>
        <v>140608</v>
      </c>
      <c r="M6" s="3">
        <f>Kalkulationsbasis!$B$5*$B6/100*M$4</f>
        <v>145002</v>
      </c>
    </row>
    <row r="7" spans="1:13" x14ac:dyDescent="0.2">
      <c r="A7" s="101"/>
      <c r="B7" s="9">
        <v>30</v>
      </c>
      <c r="C7" s="3">
        <f>Kalkulationsbasis!$B$5*$B7/100*C$4</f>
        <v>32955</v>
      </c>
      <c r="D7" s="3">
        <f>Kalkulationsbasis!$B$5*$B7/100*D$4</f>
        <v>81728.400000000009</v>
      </c>
      <c r="E7" s="3">
        <f>Kalkulationsbasis!$B$5*$B7/100*E$4</f>
        <v>90955.8</v>
      </c>
      <c r="F7" s="3">
        <f>Kalkulationsbasis!$B$5*$B7/100*F$4</f>
        <v>98865</v>
      </c>
      <c r="G7" s="3">
        <f>Kalkulationsbasis!$B$5*$B7/100*G$4</f>
        <v>109410.6</v>
      </c>
      <c r="H7" s="3">
        <f>Kalkulationsbasis!$B$5*$B7/100*H$4</f>
        <v>112047</v>
      </c>
      <c r="I7" s="3">
        <f>Kalkulationsbasis!$B$5*$B7/100*I$4</f>
        <v>117319.8</v>
      </c>
      <c r="J7" s="3">
        <f>Kalkulationsbasis!$B$5*$B7/100*J$4</f>
        <v>131820</v>
      </c>
      <c r="K7" s="3">
        <f>Kalkulationsbasis!$B$5*$B7/100*K$4</f>
        <v>142365.6</v>
      </c>
      <c r="L7" s="3">
        <f>Kalkulationsbasis!$B$5*$B7/100*L$4</f>
        <v>168729.60000000001</v>
      </c>
      <c r="M7" s="3">
        <f>Kalkulationsbasis!$B$5*$B7/100*M$4</f>
        <v>174002.4</v>
      </c>
    </row>
    <row r="8" spans="1:13" x14ac:dyDescent="0.2">
      <c r="A8" s="101"/>
      <c r="B8" s="9">
        <v>35</v>
      </c>
      <c r="C8" s="3">
        <f>Kalkulationsbasis!$B$5*$B8/100*C$4</f>
        <v>38447.5</v>
      </c>
      <c r="D8" s="3">
        <f>Kalkulationsbasis!$B$5*$B8/100*D$4</f>
        <v>95349.8</v>
      </c>
      <c r="E8" s="3">
        <f>Kalkulationsbasis!$B$5*$B8/100*E$4</f>
        <v>106115.1</v>
      </c>
      <c r="F8" s="3">
        <f>Kalkulationsbasis!$B$5*$B8/100*F$4</f>
        <v>115342.5</v>
      </c>
      <c r="G8" s="3">
        <f>Kalkulationsbasis!$B$5*$B8/100*G$4</f>
        <v>127645.70000000001</v>
      </c>
      <c r="H8" s="3">
        <f>Kalkulationsbasis!$B$5*$B8/100*H$4</f>
        <v>130721.50000000001</v>
      </c>
      <c r="I8" s="3">
        <f>Kalkulationsbasis!$B$5*$B8/100*I$4</f>
        <v>136873.1</v>
      </c>
      <c r="J8" s="3">
        <f>Kalkulationsbasis!$B$5*$B8/100*J$4</f>
        <v>153790</v>
      </c>
      <c r="K8" s="3">
        <f>Kalkulationsbasis!$B$5*$B8/100*K$4</f>
        <v>166093.20000000001</v>
      </c>
      <c r="L8" s="3">
        <f>Kalkulationsbasis!$B$5*$B8/100*L$4</f>
        <v>196851.20000000001</v>
      </c>
      <c r="M8" s="3">
        <f>Kalkulationsbasis!$B$5*$B8/100*M$4</f>
        <v>203002.80000000002</v>
      </c>
    </row>
    <row r="9" spans="1:13" x14ac:dyDescent="0.2">
      <c r="A9" s="101"/>
      <c r="B9" s="9">
        <v>40</v>
      </c>
      <c r="C9" s="3">
        <f>Kalkulationsbasis!$B$5*$B9/100*C$4</f>
        <v>43940</v>
      </c>
      <c r="D9" s="3">
        <f>Kalkulationsbasis!$B$5*$B9/100*D$4</f>
        <v>108971.2</v>
      </c>
      <c r="E9" s="3">
        <f>Kalkulationsbasis!$B$5*$B9/100*E$4</f>
        <v>121274.4</v>
      </c>
      <c r="F9" s="3">
        <f>Kalkulationsbasis!$B$5*$B9/100*F$4</f>
        <v>131820</v>
      </c>
      <c r="G9" s="3">
        <f>Kalkulationsbasis!$B$5*$B9/100*G$4</f>
        <v>145880.79999999999</v>
      </c>
      <c r="H9" s="3">
        <f>Kalkulationsbasis!$B$5*$B9/100*H$4</f>
        <v>149396</v>
      </c>
      <c r="I9" s="3">
        <f>Kalkulationsbasis!$B$5*$B9/100*I$4</f>
        <v>156426.4</v>
      </c>
      <c r="J9" s="3">
        <f>Kalkulationsbasis!$B$5*$B9/100*J$4</f>
        <v>175760</v>
      </c>
      <c r="K9" s="3">
        <f>Kalkulationsbasis!$B$5*$B9/100*K$4</f>
        <v>189820.79999999999</v>
      </c>
      <c r="L9" s="3">
        <f>Kalkulationsbasis!$B$5*$B9/100*L$4</f>
        <v>224972.79999999999</v>
      </c>
      <c r="M9" s="3">
        <f>Kalkulationsbasis!$B$5*$B9/100*M$4</f>
        <v>232003.19999999998</v>
      </c>
    </row>
    <row r="10" spans="1:13" x14ac:dyDescent="0.2">
      <c r="A10" s="101"/>
      <c r="B10" s="9">
        <v>45</v>
      </c>
      <c r="C10" s="3">
        <f>Kalkulationsbasis!$B$5*$B10/100*C$4</f>
        <v>49432.5</v>
      </c>
      <c r="D10" s="3">
        <f>Kalkulationsbasis!$B$5*$B10/100*D$4</f>
        <v>122592.59999999999</v>
      </c>
      <c r="E10" s="3">
        <f>Kalkulationsbasis!$B$5*$B10/100*E$4</f>
        <v>136433.69999999998</v>
      </c>
      <c r="F10" s="3">
        <f>Kalkulationsbasis!$B$5*$B10/100*F$4</f>
        <v>148297.5</v>
      </c>
      <c r="G10" s="3">
        <f>Kalkulationsbasis!$B$5*$B10/100*G$4</f>
        <v>164115.9</v>
      </c>
      <c r="H10" s="3">
        <f>Kalkulationsbasis!$B$5*$B10/100*H$4</f>
        <v>168070.5</v>
      </c>
      <c r="I10" s="3">
        <f>Kalkulationsbasis!$B$5*$B10/100*I$4</f>
        <v>175979.69999999998</v>
      </c>
      <c r="J10" s="3">
        <f>Kalkulationsbasis!$B$5*$B10/100*J$4</f>
        <v>197730</v>
      </c>
      <c r="K10" s="3">
        <f>Kalkulationsbasis!$B$5*$B10/100*K$4</f>
        <v>213548.4</v>
      </c>
      <c r="L10" s="3">
        <f>Kalkulationsbasis!$B$5*$B10/100*L$4</f>
        <v>253094.39999999999</v>
      </c>
      <c r="M10" s="3">
        <f>Kalkulationsbasis!$B$5*$B10/100*M$4</f>
        <v>261003.6</v>
      </c>
    </row>
    <row r="11" spans="1:13" x14ac:dyDescent="0.2">
      <c r="A11" s="101"/>
      <c r="B11" s="9">
        <v>50</v>
      </c>
      <c r="C11" s="3">
        <f>Kalkulationsbasis!$B$5*$B11/100*C$4</f>
        <v>54925</v>
      </c>
      <c r="D11" s="3">
        <f>Kalkulationsbasis!$B$5*$B11/100*D$4</f>
        <v>136214</v>
      </c>
      <c r="E11" s="3">
        <f>Kalkulationsbasis!$B$5*$B11/100*E$4</f>
        <v>151593</v>
      </c>
      <c r="F11" s="3">
        <f>Kalkulationsbasis!$B$5*$B11/100*F$4</f>
        <v>164775</v>
      </c>
      <c r="G11" s="3">
        <f>Kalkulationsbasis!$B$5*$B11/100*G$4</f>
        <v>182351</v>
      </c>
      <c r="H11" s="3">
        <f>Kalkulationsbasis!$B$5*$B11/100*H$4</f>
        <v>186745</v>
      </c>
      <c r="I11" s="3">
        <f>Kalkulationsbasis!$B$5*$B11/100*I$4</f>
        <v>195533</v>
      </c>
      <c r="J11" s="3">
        <f>Kalkulationsbasis!$B$5*$B11/100*J$4</f>
        <v>219700</v>
      </c>
      <c r="K11" s="3">
        <f>Kalkulationsbasis!$B$5*$B11/100*K$4</f>
        <v>237276</v>
      </c>
      <c r="L11" s="3">
        <f>Kalkulationsbasis!$B$5*$B11/100*L$4</f>
        <v>281216</v>
      </c>
      <c r="M11" s="3">
        <f>Kalkulationsbasis!$B$5*$B11/100*M$4</f>
        <v>290004</v>
      </c>
    </row>
    <row r="12" spans="1:13" x14ac:dyDescent="0.2">
      <c r="A12" s="101"/>
      <c r="B12" s="9">
        <v>55</v>
      </c>
      <c r="C12" s="3">
        <f>Kalkulationsbasis!$B$5*$B12/100*C$4</f>
        <v>60417.499999999993</v>
      </c>
      <c r="D12" s="3">
        <f>Kalkulationsbasis!$B$5*$B12/100*D$4</f>
        <v>149835.4</v>
      </c>
      <c r="E12" s="3">
        <f>Kalkulationsbasis!$B$5*$B12/100*E$4</f>
        <v>166752.29999999999</v>
      </c>
      <c r="F12" s="3">
        <f>Kalkulationsbasis!$B$5*$B12/100*F$4</f>
        <v>181252.5</v>
      </c>
      <c r="G12" s="3">
        <f>Kalkulationsbasis!$B$5*$B12/100*G$4</f>
        <v>200586.09999999998</v>
      </c>
      <c r="H12" s="3">
        <f>Kalkulationsbasis!$B$5*$B12/100*H$4</f>
        <v>205419.49999999997</v>
      </c>
      <c r="I12" s="3">
        <f>Kalkulationsbasis!$B$5*$B12/100*I$4</f>
        <v>215086.3</v>
      </c>
      <c r="J12" s="3">
        <f>Kalkulationsbasis!$B$5*$B12/100*J$4</f>
        <v>241669.99999999997</v>
      </c>
      <c r="K12" s="3">
        <f>Kalkulationsbasis!$B$5*$B12/100*K$4</f>
        <v>261003.59999999998</v>
      </c>
      <c r="L12" s="3">
        <f>Kalkulationsbasis!$B$5*$B12/100*L$4</f>
        <v>309337.59999999998</v>
      </c>
      <c r="M12" s="3">
        <f>Kalkulationsbasis!$B$5*$B12/100*M$4</f>
        <v>319004.39999999997</v>
      </c>
    </row>
    <row r="13" spans="1:13" x14ac:dyDescent="0.2">
      <c r="A13" s="101"/>
      <c r="B13" s="9">
        <v>60</v>
      </c>
      <c r="C13" s="3">
        <f>Kalkulationsbasis!$B$5*$B13/100*C$4</f>
        <v>65910</v>
      </c>
      <c r="D13" s="3">
        <f>Kalkulationsbasis!$B$5*$B13/100*D$4</f>
        <v>163456.80000000002</v>
      </c>
      <c r="E13" s="3">
        <f>Kalkulationsbasis!$B$5*$B13/100*E$4</f>
        <v>181911.6</v>
      </c>
      <c r="F13" s="3">
        <f>Kalkulationsbasis!$B$5*$B13/100*F$4</f>
        <v>197730</v>
      </c>
      <c r="G13" s="3">
        <f>Kalkulationsbasis!$B$5*$B13/100*G$4</f>
        <v>218821.2</v>
      </c>
      <c r="H13" s="3">
        <f>Kalkulationsbasis!$B$5*$B13/100*H$4</f>
        <v>224094</v>
      </c>
      <c r="I13" s="3">
        <f>Kalkulationsbasis!$B$5*$B13/100*I$4</f>
        <v>234639.6</v>
      </c>
      <c r="J13" s="3">
        <f>Kalkulationsbasis!$B$5*$B13/100*J$4</f>
        <v>263640</v>
      </c>
      <c r="K13" s="3">
        <f>Kalkulationsbasis!$B$5*$B13/100*K$4</f>
        <v>284731.2</v>
      </c>
      <c r="L13" s="3">
        <f>Kalkulationsbasis!$B$5*$B13/100*L$4</f>
        <v>337459.20000000001</v>
      </c>
      <c r="M13" s="3">
        <f>Kalkulationsbasis!$B$5*$B13/100*M$4</f>
        <v>348004.8</v>
      </c>
    </row>
    <row r="14" spans="1:13" x14ac:dyDescent="0.2">
      <c r="A14" s="101"/>
      <c r="B14" s="9">
        <v>65</v>
      </c>
      <c r="C14" s="3">
        <f>Kalkulationsbasis!$B$5*$B14/100*C$4</f>
        <v>71402.5</v>
      </c>
      <c r="D14" s="3">
        <f>Kalkulationsbasis!$B$5*$B14/100*D$4</f>
        <v>177078.19999999998</v>
      </c>
      <c r="E14" s="3">
        <f>Kalkulationsbasis!$B$5*$B14/100*E$4</f>
        <v>197070.9</v>
      </c>
      <c r="F14" s="3">
        <f>Kalkulationsbasis!$B$5*$B14/100*F$4</f>
        <v>214207.5</v>
      </c>
      <c r="G14" s="3">
        <f>Kalkulationsbasis!$B$5*$B14/100*G$4</f>
        <v>237056.3</v>
      </c>
      <c r="H14" s="3">
        <f>Kalkulationsbasis!$B$5*$B14/100*H$4</f>
        <v>242768.5</v>
      </c>
      <c r="I14" s="3">
        <f>Kalkulationsbasis!$B$5*$B14/100*I$4</f>
        <v>254192.9</v>
      </c>
      <c r="J14" s="3">
        <f>Kalkulationsbasis!$B$5*$B14/100*J$4</f>
        <v>285610</v>
      </c>
      <c r="K14" s="3">
        <f>Kalkulationsbasis!$B$5*$B14/100*K$4</f>
        <v>308458.8</v>
      </c>
      <c r="L14" s="3">
        <f>Kalkulationsbasis!$B$5*$B14/100*L$4</f>
        <v>365580.79999999999</v>
      </c>
      <c r="M14" s="3">
        <f>Kalkulationsbasis!$B$5*$B14/100*M$4</f>
        <v>377005.2</v>
      </c>
    </row>
    <row r="15" spans="1:13" x14ac:dyDescent="0.2">
      <c r="A15" s="101"/>
      <c r="B15" s="9">
        <v>70</v>
      </c>
      <c r="C15" s="3">
        <f>Kalkulationsbasis!$B$5*$B15/100*C$4</f>
        <v>76895</v>
      </c>
      <c r="D15" s="3">
        <f>Kalkulationsbasis!$B$5*$B15/100*D$4</f>
        <v>190699.6</v>
      </c>
      <c r="E15" s="3">
        <f>Kalkulationsbasis!$B$5*$B15/100*E$4</f>
        <v>212230.2</v>
      </c>
      <c r="F15" s="3">
        <f>Kalkulationsbasis!$B$5*$B15/100*F$4</f>
        <v>230685</v>
      </c>
      <c r="G15" s="3">
        <f>Kalkulationsbasis!$B$5*$B15/100*G$4</f>
        <v>255291.40000000002</v>
      </c>
      <c r="H15" s="3">
        <f>Kalkulationsbasis!$B$5*$B15/100*H$4</f>
        <v>261443.00000000003</v>
      </c>
      <c r="I15" s="3">
        <f>Kalkulationsbasis!$B$5*$B15/100*I$4</f>
        <v>273746.2</v>
      </c>
      <c r="J15" s="3">
        <f>Kalkulationsbasis!$B$5*$B15/100*J$4</f>
        <v>307580</v>
      </c>
      <c r="K15" s="3">
        <f>Kalkulationsbasis!$B$5*$B15/100*K$4</f>
        <v>332186.40000000002</v>
      </c>
      <c r="L15" s="3">
        <f>Kalkulationsbasis!$B$5*$B15/100*L$4</f>
        <v>393702.40000000002</v>
      </c>
      <c r="M15" s="3">
        <f>Kalkulationsbasis!$B$5*$B15/100*M$4</f>
        <v>406005.60000000003</v>
      </c>
    </row>
    <row r="16" spans="1:13" x14ac:dyDescent="0.2">
      <c r="A16" s="102"/>
      <c r="B16" s="9">
        <v>100</v>
      </c>
      <c r="C16" s="3">
        <f>Kalkulationsbasis!$B$5*$B16/100*C$4</f>
        <v>109850</v>
      </c>
      <c r="D16" s="3">
        <f>Kalkulationsbasis!$B$5*$B16/100*D$4</f>
        <v>272428</v>
      </c>
      <c r="E16" s="3">
        <f>Kalkulationsbasis!$B$5*$B16/100*E$4</f>
        <v>303186</v>
      </c>
      <c r="F16" s="3">
        <f>Kalkulationsbasis!$B$5*$B16/100*F$4</f>
        <v>329550</v>
      </c>
      <c r="G16" s="3">
        <f>Kalkulationsbasis!$B$5*$B16/100*G$4</f>
        <v>364702</v>
      </c>
      <c r="H16" s="3">
        <f>Kalkulationsbasis!$B$5*$B16/100*H$4</f>
        <v>373490</v>
      </c>
      <c r="I16" s="3">
        <f>Kalkulationsbasis!$B$5*$B16/100*I$4</f>
        <v>391066</v>
      </c>
      <c r="J16" s="3">
        <f>Kalkulationsbasis!$B$5*$B16/100*J$4</f>
        <v>439400</v>
      </c>
      <c r="K16" s="3">
        <f>Kalkulationsbasis!$B$5*$B16/100*K$4</f>
        <v>474552</v>
      </c>
      <c r="L16" s="3">
        <f>Kalkulationsbasis!$B$5*$B16/100*L$4</f>
        <v>562432</v>
      </c>
      <c r="M16" s="3">
        <f>Kalkulationsbasis!$B$5*$B16/100*M$4</f>
        <v>580008</v>
      </c>
    </row>
    <row r="17" spans="1:13" x14ac:dyDescent="0.2">
      <c r="A17" s="5"/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</row>
    <row r="18" spans="1:13" ht="21" x14ac:dyDescent="0.25">
      <c r="B18" s="2" t="s">
        <v>14</v>
      </c>
    </row>
    <row r="20" spans="1:13" ht="17" x14ac:dyDescent="0.2">
      <c r="C20" s="1" t="s">
        <v>12</v>
      </c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x14ac:dyDescent="0.2">
      <c r="C21" s="8">
        <v>50</v>
      </c>
      <c r="D21" s="8">
        <v>62</v>
      </c>
      <c r="E21" s="8">
        <v>69</v>
      </c>
      <c r="F21" s="8">
        <v>75</v>
      </c>
      <c r="G21" s="8">
        <v>83</v>
      </c>
      <c r="H21" s="8">
        <v>85</v>
      </c>
      <c r="I21" s="8">
        <v>89</v>
      </c>
      <c r="J21" s="8">
        <v>100</v>
      </c>
      <c r="K21" s="8">
        <v>108</v>
      </c>
      <c r="L21" s="8">
        <v>128</v>
      </c>
      <c r="M21" s="8">
        <v>132</v>
      </c>
    </row>
    <row r="22" spans="1:13" x14ac:dyDescent="0.2">
      <c r="A22" s="100" t="s">
        <v>13</v>
      </c>
      <c r="B22" s="9">
        <v>20</v>
      </c>
      <c r="C22" s="91">
        <f>(Kalkulationsbasis!$B$5*C$21)*(1-($B22/100))*Kalkulationsbasis!$H$18+(Kalkulationsbasis!$B$6+Kalkulationsbasis!$B$7)*C$21</f>
        <v>816.21032981165922</v>
      </c>
      <c r="D22" s="91">
        <f>(Kalkulationsbasis!$B$5*D$21)*(1-($B22/100))*Kalkulationsbasis!$H$18+(Kalkulationsbasis!$B$6+Kalkulationsbasis!$B$7)*D$21</f>
        <v>1012.1008089664575</v>
      </c>
      <c r="E22" s="91">
        <f>(Kalkulationsbasis!$B$5*E$21)*(1-($B22/100))*Kalkulationsbasis!$H$18+(Kalkulationsbasis!$B$6+Kalkulationsbasis!$B$7)*E$21</f>
        <v>1126.3702551400897</v>
      </c>
      <c r="F22" s="91">
        <f>(Kalkulationsbasis!$B$5*F$21)*(1-($B22/100))*Kalkulationsbasis!$H$18+(Kalkulationsbasis!$B$6+Kalkulationsbasis!$B$7)*F$21</f>
        <v>1224.3154947174889</v>
      </c>
      <c r="G22" s="91">
        <f>(Kalkulationsbasis!$B$5*G$21)*(1-($B22/100))*Kalkulationsbasis!$H$18+(Kalkulationsbasis!$B$6+Kalkulationsbasis!$B$7)*G$21</f>
        <v>1354.9091474873544</v>
      </c>
      <c r="H22" s="91">
        <f>(Kalkulationsbasis!$B$5*H$21)*(1-($B22/100))*Kalkulationsbasis!$H$18+(Kalkulationsbasis!$B$6+Kalkulationsbasis!$B$7)*H$21</f>
        <v>1387.5575606798207</v>
      </c>
      <c r="I22" s="91">
        <f>(Kalkulationsbasis!$B$5*I$21)*(1-($B22/100))*Kalkulationsbasis!$H$18+(Kalkulationsbasis!$B$6+Kalkulationsbasis!$B$7)*I$21</f>
        <v>1452.8543870647532</v>
      </c>
      <c r="J22" s="91">
        <f>(Kalkulationsbasis!$B$5*J$21)*(1-($B22/100))*Kalkulationsbasis!$H$18+(Kalkulationsbasis!$B$6+Kalkulationsbasis!$B$7)*J$21</f>
        <v>1632.4206596233184</v>
      </c>
      <c r="K22" s="91">
        <f>(Kalkulationsbasis!$B$5*K$21)*(1-($B22/100))*Kalkulationsbasis!$H$18+(Kalkulationsbasis!$B$6+Kalkulationsbasis!$B$7)*K$21</f>
        <v>1763.0143123931839</v>
      </c>
      <c r="L22" s="91">
        <f>(Kalkulationsbasis!$B$5*L$21)*(1-($B22/100))*Kalkulationsbasis!$H$18+(Kalkulationsbasis!$B$6+Kalkulationsbasis!$B$7)*L$21</f>
        <v>2089.4984443178478</v>
      </c>
      <c r="M22" s="91">
        <f>(Kalkulationsbasis!$B$5*M$21)*(1-($B22/100))*Kalkulationsbasis!$H$18+(Kalkulationsbasis!$B$6+Kalkulationsbasis!$B$7)*M$21</f>
        <v>2154.7952707027807</v>
      </c>
    </row>
    <row r="23" spans="1:13" x14ac:dyDescent="0.2">
      <c r="A23" s="101"/>
      <c r="B23" s="9">
        <v>25</v>
      </c>
      <c r="C23" s="91">
        <f>(Kalkulationsbasis!$B$5*C$21)*(1-($B23/100))*Kalkulationsbasis!$H$18+(Kalkulationsbasis!$B$6+Kalkulationsbasis!$B$7)*C$21</f>
        <v>778.50968419843048</v>
      </c>
      <c r="D23" s="91">
        <f>(Kalkulationsbasis!$B$5*D$21)*(1-($B23/100))*Kalkulationsbasis!$H$18+(Kalkulationsbasis!$B$6+Kalkulationsbasis!$B$7)*D$21</f>
        <v>965.35200840605387</v>
      </c>
      <c r="E23" s="91">
        <f>(Kalkulationsbasis!$B$5*E$21)*(1-($B23/100))*Kalkulationsbasis!$H$18+(Kalkulationsbasis!$B$6+Kalkulationsbasis!$B$7)*E$21</f>
        <v>1074.3433641938341</v>
      </c>
      <c r="F23" s="91">
        <f>(Kalkulationsbasis!$B$5*F$21)*(1-($B23/100))*Kalkulationsbasis!$H$18+(Kalkulationsbasis!$B$6+Kalkulationsbasis!$B$7)*F$21</f>
        <v>1167.7645262976457</v>
      </c>
      <c r="G23" s="91">
        <f>(Kalkulationsbasis!$B$5*G$21)*(1-($B23/100))*Kalkulationsbasis!$H$18+(Kalkulationsbasis!$B$6+Kalkulationsbasis!$B$7)*G$21</f>
        <v>1292.3260757693947</v>
      </c>
      <c r="H23" s="91">
        <f>(Kalkulationsbasis!$B$5*H$21)*(1-($B23/100))*Kalkulationsbasis!$H$18+(Kalkulationsbasis!$B$6+Kalkulationsbasis!$B$7)*H$21</f>
        <v>1323.4664631373319</v>
      </c>
      <c r="I23" s="91">
        <f>(Kalkulationsbasis!$B$5*I$21)*(1-($B23/100))*Kalkulationsbasis!$H$18+(Kalkulationsbasis!$B$6+Kalkulationsbasis!$B$7)*I$21</f>
        <v>1385.7472378732064</v>
      </c>
      <c r="J23" s="91">
        <f>(Kalkulationsbasis!$B$5*J$21)*(1-($B23/100))*Kalkulationsbasis!$H$18+(Kalkulationsbasis!$B$6+Kalkulationsbasis!$B$7)*J$21</f>
        <v>1557.019368396861</v>
      </c>
      <c r="K23" s="91">
        <f>(Kalkulationsbasis!$B$5*K$21)*(1-($B23/100))*Kalkulationsbasis!$H$18+(Kalkulationsbasis!$B$6+Kalkulationsbasis!$B$7)*K$21</f>
        <v>1681.58091786861</v>
      </c>
      <c r="L23" s="91">
        <f>(Kalkulationsbasis!$B$5*L$21)*(1-($B23/100))*Kalkulationsbasis!$H$18+(Kalkulationsbasis!$B$6+Kalkulationsbasis!$B$7)*L$21</f>
        <v>1992.9847915479822</v>
      </c>
      <c r="M23" s="91">
        <f>(Kalkulationsbasis!$B$5*M$21)*(1-($B23/100))*Kalkulationsbasis!$H$18+(Kalkulationsbasis!$B$6+Kalkulationsbasis!$B$7)*M$21</f>
        <v>2055.2655662838565</v>
      </c>
    </row>
    <row r="24" spans="1:13" x14ac:dyDescent="0.2">
      <c r="A24" s="101"/>
      <c r="B24" s="9">
        <v>30</v>
      </c>
      <c r="C24" s="91">
        <f>(Kalkulationsbasis!$B$5*C$21)*(1-($B24/100))*Kalkulationsbasis!$H$18+(Kalkulationsbasis!$B$6+Kalkulationsbasis!$B$7)*C$21</f>
        <v>740.80903858520185</v>
      </c>
      <c r="D24" s="91">
        <f>(Kalkulationsbasis!$B$5*D$21)*(1-($B24/100))*Kalkulationsbasis!$H$18+(Kalkulationsbasis!$B$6+Kalkulationsbasis!$B$7)*D$21</f>
        <v>918.60320784565022</v>
      </c>
      <c r="E24" s="91">
        <f>(Kalkulationsbasis!$B$5*E$21)*(1-($B24/100))*Kalkulationsbasis!$H$18+(Kalkulationsbasis!$B$6+Kalkulationsbasis!$B$7)*E$21</f>
        <v>1022.3164732475784</v>
      </c>
      <c r="F24" s="91">
        <f>(Kalkulationsbasis!$B$5*F$21)*(1-($B24/100))*Kalkulationsbasis!$H$18+(Kalkulationsbasis!$B$6+Kalkulationsbasis!$B$7)*F$21</f>
        <v>1111.2135578778025</v>
      </c>
      <c r="G24" s="91">
        <f>(Kalkulationsbasis!$B$5*G$21)*(1-($B24/100))*Kalkulationsbasis!$H$18+(Kalkulationsbasis!$B$6+Kalkulationsbasis!$B$7)*G$21</f>
        <v>1229.743004051435</v>
      </c>
      <c r="H24" s="91">
        <f>(Kalkulationsbasis!$B$5*H$21)*(1-($B24/100))*Kalkulationsbasis!$H$18+(Kalkulationsbasis!$B$6+Kalkulationsbasis!$B$7)*H$21</f>
        <v>1259.3753655948431</v>
      </c>
      <c r="I24" s="91">
        <f>(Kalkulationsbasis!$B$5*I$21)*(1-($B24/100))*Kalkulationsbasis!$H$18+(Kalkulationsbasis!$B$6+Kalkulationsbasis!$B$7)*I$21</f>
        <v>1318.6400886816593</v>
      </c>
      <c r="J24" s="91">
        <f>(Kalkulationsbasis!$B$5*J$21)*(1-($B24/100))*Kalkulationsbasis!$H$18+(Kalkulationsbasis!$B$6+Kalkulationsbasis!$B$7)*J$21</f>
        <v>1481.6180771704037</v>
      </c>
      <c r="K24" s="91">
        <f>(Kalkulationsbasis!$B$5*K$21)*(1-($B24/100))*Kalkulationsbasis!$H$18+(Kalkulationsbasis!$B$6+Kalkulationsbasis!$B$7)*K$21</f>
        <v>1600.1475233440358</v>
      </c>
      <c r="L24" s="91">
        <f>(Kalkulationsbasis!$B$5*L$21)*(1-($B24/100))*Kalkulationsbasis!$H$18+(Kalkulationsbasis!$B$6+Kalkulationsbasis!$B$7)*L$21</f>
        <v>1896.4711387781165</v>
      </c>
      <c r="M24" s="91">
        <f>(Kalkulationsbasis!$B$5*M$21)*(1-($B24/100))*Kalkulationsbasis!$H$18+(Kalkulationsbasis!$B$6+Kalkulationsbasis!$B$7)*M$21</f>
        <v>1955.7358618649328</v>
      </c>
    </row>
    <row r="25" spans="1:13" x14ac:dyDescent="0.2">
      <c r="A25" s="101"/>
      <c r="B25" s="9">
        <v>35</v>
      </c>
      <c r="C25" s="91">
        <f>(Kalkulationsbasis!$B$5*C$21)*(1-($B25/100))*Kalkulationsbasis!$H$18+(Kalkulationsbasis!$B$6+Kalkulationsbasis!$B$7)*C$21</f>
        <v>703.1083929719731</v>
      </c>
      <c r="D25" s="91">
        <f>(Kalkulationsbasis!$B$5*D$21)*(1-($B25/100))*Kalkulationsbasis!$H$18+(Kalkulationsbasis!$B$6+Kalkulationsbasis!$B$7)*D$21</f>
        <v>871.85440728524668</v>
      </c>
      <c r="E25" s="91">
        <f>(Kalkulationsbasis!$B$5*E$21)*(1-($B25/100))*Kalkulationsbasis!$H$18+(Kalkulationsbasis!$B$6+Kalkulationsbasis!$B$7)*E$21</f>
        <v>970.28958230132298</v>
      </c>
      <c r="F25" s="91">
        <f>(Kalkulationsbasis!$B$5*F$21)*(1-($B25/100))*Kalkulationsbasis!$H$18+(Kalkulationsbasis!$B$6+Kalkulationsbasis!$B$7)*F$21</f>
        <v>1054.6625894579597</v>
      </c>
      <c r="G25" s="91">
        <f>(Kalkulationsbasis!$B$5*G$21)*(1-($B25/100))*Kalkulationsbasis!$H$18+(Kalkulationsbasis!$B$6+Kalkulationsbasis!$B$7)*G$21</f>
        <v>1167.1599323334754</v>
      </c>
      <c r="H25" s="91">
        <f>(Kalkulationsbasis!$B$5*H$21)*(1-($B25/100))*Kalkulationsbasis!$H$18+(Kalkulationsbasis!$B$6+Kalkulationsbasis!$B$7)*H$21</f>
        <v>1195.2842680523543</v>
      </c>
      <c r="I25" s="91">
        <f>(Kalkulationsbasis!$B$5*I$21)*(1-($B25/100))*Kalkulationsbasis!$H$18+(Kalkulationsbasis!$B$6+Kalkulationsbasis!$B$7)*I$21</f>
        <v>1251.5329394901121</v>
      </c>
      <c r="J25" s="91">
        <f>(Kalkulationsbasis!$B$5*J$21)*(1-($B25/100))*Kalkulationsbasis!$H$18+(Kalkulationsbasis!$B$6+Kalkulationsbasis!$B$7)*J$21</f>
        <v>1406.2167859439462</v>
      </c>
      <c r="K25" s="91">
        <f>(Kalkulationsbasis!$B$5*K$21)*(1-($B25/100))*Kalkulationsbasis!$H$18+(Kalkulationsbasis!$B$6+Kalkulationsbasis!$B$7)*K$21</f>
        <v>1518.7141288194618</v>
      </c>
      <c r="L25" s="91">
        <f>(Kalkulationsbasis!$B$5*L$21)*(1-($B25/100))*Kalkulationsbasis!$H$18+(Kalkulationsbasis!$B$6+Kalkulationsbasis!$B$7)*L$21</f>
        <v>1799.9574860082512</v>
      </c>
      <c r="M25" s="91">
        <f>(Kalkulationsbasis!$B$5*M$21)*(1-($B25/100))*Kalkulationsbasis!$H$18+(Kalkulationsbasis!$B$6+Kalkulationsbasis!$B$7)*M$21</f>
        <v>1856.206157446009</v>
      </c>
    </row>
    <row r="26" spans="1:13" x14ac:dyDescent="0.2">
      <c r="A26" s="101"/>
      <c r="B26" s="9">
        <v>40</v>
      </c>
      <c r="C26" s="91">
        <f>(Kalkulationsbasis!$B$5*C$21)*(1-($B26/100))*Kalkulationsbasis!$H$18+(Kalkulationsbasis!$B$6+Kalkulationsbasis!$B$7)*C$21</f>
        <v>665.40774735874447</v>
      </c>
      <c r="D26" s="91">
        <f>(Kalkulationsbasis!$B$5*D$21)*(1-($B26/100))*Kalkulationsbasis!$H$18+(Kalkulationsbasis!$B$6+Kalkulationsbasis!$B$7)*D$21</f>
        <v>825.10560672484303</v>
      </c>
      <c r="E26" s="91">
        <f>(Kalkulationsbasis!$B$5*E$21)*(1-($B26/100))*Kalkulationsbasis!$H$18+(Kalkulationsbasis!$B$6+Kalkulationsbasis!$B$7)*E$21</f>
        <v>918.26269135506732</v>
      </c>
      <c r="F26" s="91">
        <f>(Kalkulationsbasis!$B$5*F$21)*(1-($B26/100))*Kalkulationsbasis!$H$18+(Kalkulationsbasis!$B$6+Kalkulationsbasis!$B$7)*F$21</f>
        <v>998.1116210381166</v>
      </c>
      <c r="G26" s="91">
        <f>(Kalkulationsbasis!$B$5*G$21)*(1-($B26/100))*Kalkulationsbasis!$H$18+(Kalkulationsbasis!$B$6+Kalkulationsbasis!$B$7)*G$21</f>
        <v>1104.5768606155157</v>
      </c>
      <c r="H26" s="91">
        <f>(Kalkulationsbasis!$B$5*H$21)*(1-($B26/100))*Kalkulationsbasis!$H$18+(Kalkulationsbasis!$B$6+Kalkulationsbasis!$B$7)*H$21</f>
        <v>1131.1931705098655</v>
      </c>
      <c r="I26" s="91">
        <f>(Kalkulationsbasis!$B$5*I$21)*(1-($B26/100))*Kalkulationsbasis!$H$18+(Kalkulationsbasis!$B$6+Kalkulationsbasis!$B$7)*I$21</f>
        <v>1184.4257902985651</v>
      </c>
      <c r="J26" s="91">
        <f>(Kalkulationsbasis!$B$5*J$21)*(1-($B26/100))*Kalkulationsbasis!$H$18+(Kalkulationsbasis!$B$6+Kalkulationsbasis!$B$7)*J$21</f>
        <v>1330.8154947174889</v>
      </c>
      <c r="K26" s="91">
        <f>(Kalkulationsbasis!$B$5*K$21)*(1-($B26/100))*Kalkulationsbasis!$H$18+(Kalkulationsbasis!$B$6+Kalkulationsbasis!$B$7)*K$21</f>
        <v>1437.2807342948879</v>
      </c>
      <c r="L26" s="91">
        <f>(Kalkulationsbasis!$B$5*L$21)*(1-($B26/100))*Kalkulationsbasis!$H$18+(Kalkulationsbasis!$B$6+Kalkulationsbasis!$B$7)*L$21</f>
        <v>1703.4438332383857</v>
      </c>
      <c r="M26" s="91">
        <f>(Kalkulationsbasis!$B$5*M$21)*(1-($B26/100))*Kalkulationsbasis!$H$18+(Kalkulationsbasis!$B$6+Kalkulationsbasis!$B$7)*M$21</f>
        <v>1756.6764530270852</v>
      </c>
    </row>
    <row r="27" spans="1:13" x14ac:dyDescent="0.2">
      <c r="A27" s="101"/>
      <c r="B27" s="9">
        <v>45</v>
      </c>
      <c r="C27" s="91">
        <f>(Kalkulationsbasis!$B$5*C$21)*(1-($B27/100))*Kalkulationsbasis!$H$18+(Kalkulationsbasis!$B$6+Kalkulationsbasis!$B$7)*C$21</f>
        <v>627.70710174551573</v>
      </c>
      <c r="D27" s="91">
        <f>(Kalkulationsbasis!$B$5*D$21)*(1-($B27/100))*Kalkulationsbasis!$H$18+(Kalkulationsbasis!$B$6+Kalkulationsbasis!$B$7)*D$21</f>
        <v>778.3568061644396</v>
      </c>
      <c r="E27" s="91">
        <f>(Kalkulationsbasis!$B$5*E$21)*(1-($B27/100))*Kalkulationsbasis!$H$18+(Kalkulationsbasis!$B$6+Kalkulationsbasis!$B$7)*E$21</f>
        <v>866.23580040881166</v>
      </c>
      <c r="F27" s="91">
        <f>(Kalkulationsbasis!$B$5*F$21)*(1-($B27/100))*Kalkulationsbasis!$H$18+(Kalkulationsbasis!$B$6+Kalkulationsbasis!$B$7)*F$21</f>
        <v>941.56065261827371</v>
      </c>
      <c r="G27" s="91">
        <f>(Kalkulationsbasis!$B$5*G$21)*(1-($B27/100))*Kalkulationsbasis!$H$18+(Kalkulationsbasis!$B$6+Kalkulationsbasis!$B$7)*G$21</f>
        <v>1041.9937888975562</v>
      </c>
      <c r="H27" s="91">
        <f>(Kalkulationsbasis!$B$5*H$21)*(1-($B27/100))*Kalkulationsbasis!$H$18+(Kalkulationsbasis!$B$6+Kalkulationsbasis!$B$7)*H$21</f>
        <v>1067.1020729673769</v>
      </c>
      <c r="I27" s="91">
        <f>(Kalkulationsbasis!$B$5*I$21)*(1-($B27/100))*Kalkulationsbasis!$H$18+(Kalkulationsbasis!$B$6+Kalkulationsbasis!$B$7)*I$21</f>
        <v>1117.318641107018</v>
      </c>
      <c r="J27" s="91">
        <f>(Kalkulationsbasis!$B$5*J$21)*(1-($B27/100))*Kalkulationsbasis!$H$18+(Kalkulationsbasis!$B$6+Kalkulationsbasis!$B$7)*J$21</f>
        <v>1255.4142034910315</v>
      </c>
      <c r="K27" s="91">
        <f>(Kalkulationsbasis!$B$5*K$21)*(1-($B27/100))*Kalkulationsbasis!$H$18+(Kalkulationsbasis!$B$6+Kalkulationsbasis!$B$7)*K$21</f>
        <v>1355.847339770314</v>
      </c>
      <c r="L27" s="91">
        <f>(Kalkulationsbasis!$B$5*L$21)*(1-($B27/100))*Kalkulationsbasis!$H$18+(Kalkulationsbasis!$B$6+Kalkulationsbasis!$B$7)*L$21</f>
        <v>1606.9301804685203</v>
      </c>
      <c r="M27" s="91">
        <f>(Kalkulationsbasis!$B$5*M$21)*(1-($B27/100))*Kalkulationsbasis!$H$18+(Kalkulationsbasis!$B$6+Kalkulationsbasis!$B$7)*M$21</f>
        <v>1657.1467486081615</v>
      </c>
    </row>
    <row r="28" spans="1:13" x14ac:dyDescent="0.2">
      <c r="A28" s="101"/>
      <c r="B28" s="9">
        <v>50</v>
      </c>
      <c r="C28" s="91">
        <f>(Kalkulationsbasis!$B$5*C$21)*(1-($B28/100))*Kalkulationsbasis!$H$18+(Kalkulationsbasis!$B$6+Kalkulationsbasis!$B$7)*C$21</f>
        <v>590.00645613228698</v>
      </c>
      <c r="D28" s="91">
        <f>(Kalkulationsbasis!$B$5*D$21)*(1-($B28/100))*Kalkulationsbasis!$H$18+(Kalkulationsbasis!$B$6+Kalkulationsbasis!$B$7)*D$21</f>
        <v>731.60800560403595</v>
      </c>
      <c r="E28" s="91">
        <f>(Kalkulationsbasis!$B$5*E$21)*(1-($B28/100))*Kalkulationsbasis!$H$18+(Kalkulationsbasis!$B$6+Kalkulationsbasis!$B$7)*E$21</f>
        <v>814.20890946255599</v>
      </c>
      <c r="F28" s="91">
        <f>(Kalkulationsbasis!$B$5*F$21)*(1-($B28/100))*Kalkulationsbasis!$H$18+(Kalkulationsbasis!$B$6+Kalkulationsbasis!$B$7)*F$21</f>
        <v>885.00968419843048</v>
      </c>
      <c r="G28" s="91">
        <f>(Kalkulationsbasis!$B$5*G$21)*(1-($B28/100))*Kalkulationsbasis!$H$18+(Kalkulationsbasis!$B$6+Kalkulationsbasis!$B$7)*G$21</f>
        <v>979.41071717959653</v>
      </c>
      <c r="H28" s="91">
        <f>(Kalkulationsbasis!$B$5*H$21)*(1-($B28/100))*Kalkulationsbasis!$H$18+(Kalkulationsbasis!$B$6+Kalkulationsbasis!$B$7)*H$21</f>
        <v>1003.0109754248879</v>
      </c>
      <c r="I28" s="91">
        <f>(Kalkulationsbasis!$B$5*I$21)*(1-($B28/100))*Kalkulationsbasis!$H$18+(Kalkulationsbasis!$B$6+Kalkulationsbasis!$B$7)*I$21</f>
        <v>1050.211491915471</v>
      </c>
      <c r="J28" s="91">
        <f>(Kalkulationsbasis!$B$5*J$21)*(1-($B28/100))*Kalkulationsbasis!$H$18+(Kalkulationsbasis!$B$6+Kalkulationsbasis!$B$7)*J$21</f>
        <v>1180.012912264574</v>
      </c>
      <c r="K28" s="91">
        <f>(Kalkulationsbasis!$B$5*K$21)*(1-($B28/100))*Kalkulationsbasis!$H$18+(Kalkulationsbasis!$B$6+Kalkulationsbasis!$B$7)*K$21</f>
        <v>1274.41394524574</v>
      </c>
      <c r="L28" s="91">
        <f>(Kalkulationsbasis!$B$5*L$21)*(1-($B28/100))*Kalkulationsbasis!$H$18+(Kalkulationsbasis!$B$6+Kalkulationsbasis!$B$7)*L$21</f>
        <v>1510.4165276986546</v>
      </c>
      <c r="M28" s="91">
        <f>(Kalkulationsbasis!$B$5*M$21)*(1-($B28/100))*Kalkulationsbasis!$H$18+(Kalkulationsbasis!$B$6+Kalkulationsbasis!$B$7)*M$21</f>
        <v>1557.6170441892377</v>
      </c>
    </row>
    <row r="29" spans="1:13" x14ac:dyDescent="0.2">
      <c r="A29" s="101"/>
      <c r="B29" s="9">
        <v>55</v>
      </c>
      <c r="C29" s="91">
        <f>(Kalkulationsbasis!$B$5*C$21)*(1-($B29/100))*Kalkulationsbasis!$H$18+(Kalkulationsbasis!$B$6+Kalkulationsbasis!$B$7)*C$21</f>
        <v>552.30581051905824</v>
      </c>
      <c r="D29" s="91">
        <f>(Kalkulationsbasis!$B$5*D$21)*(1-($B29/100))*Kalkulationsbasis!$H$18+(Kalkulationsbasis!$B$6+Kalkulationsbasis!$B$7)*D$21</f>
        <v>684.8592050436323</v>
      </c>
      <c r="E29" s="91">
        <f>(Kalkulationsbasis!$B$5*E$21)*(1-($B29/100))*Kalkulationsbasis!$H$18+(Kalkulationsbasis!$B$6+Kalkulationsbasis!$B$7)*E$21</f>
        <v>762.18201851630033</v>
      </c>
      <c r="F29" s="91">
        <f>(Kalkulationsbasis!$B$5*F$21)*(1-($B29/100))*Kalkulationsbasis!$H$18+(Kalkulationsbasis!$B$6+Kalkulationsbasis!$B$7)*F$21</f>
        <v>828.45871577858736</v>
      </c>
      <c r="G29" s="91">
        <f>(Kalkulationsbasis!$B$5*G$21)*(1-($B29/100))*Kalkulationsbasis!$H$18+(Kalkulationsbasis!$B$6+Kalkulationsbasis!$B$7)*G$21</f>
        <v>916.82764546163685</v>
      </c>
      <c r="H29" s="91">
        <f>(Kalkulationsbasis!$B$5*H$21)*(1-($B29/100))*Kalkulationsbasis!$H$18+(Kalkulationsbasis!$B$6+Kalkulationsbasis!$B$7)*H$21</f>
        <v>938.91987788239908</v>
      </c>
      <c r="I29" s="91">
        <f>(Kalkulationsbasis!$B$5*I$21)*(1-($B29/100))*Kalkulationsbasis!$H$18+(Kalkulationsbasis!$B$6+Kalkulationsbasis!$B$7)*I$21</f>
        <v>983.10434272392376</v>
      </c>
      <c r="J29" s="91">
        <f>(Kalkulationsbasis!$B$5*J$21)*(1-($B29/100))*Kalkulationsbasis!$H$18+(Kalkulationsbasis!$B$6+Kalkulationsbasis!$B$7)*J$21</f>
        <v>1104.6116210381165</v>
      </c>
      <c r="K29" s="91">
        <f>(Kalkulationsbasis!$B$5*K$21)*(1-($B29/100))*Kalkulationsbasis!$H$18+(Kalkulationsbasis!$B$6+Kalkulationsbasis!$B$7)*K$21</f>
        <v>1192.9805507211659</v>
      </c>
      <c r="L29" s="91">
        <f>(Kalkulationsbasis!$B$5*L$21)*(1-($B29/100))*Kalkulationsbasis!$H$18+(Kalkulationsbasis!$B$6+Kalkulationsbasis!$B$7)*L$21</f>
        <v>1413.9028749287891</v>
      </c>
      <c r="M29" s="91">
        <f>(Kalkulationsbasis!$B$5*M$21)*(1-($B29/100))*Kalkulationsbasis!$H$18+(Kalkulationsbasis!$B$6+Kalkulationsbasis!$B$7)*M$21</f>
        <v>1458.087339770314</v>
      </c>
    </row>
    <row r="30" spans="1:13" x14ac:dyDescent="0.2">
      <c r="A30" s="101"/>
      <c r="B30" s="9">
        <v>60</v>
      </c>
      <c r="C30" s="91">
        <f>(Kalkulationsbasis!$B$5*C$21)*(1-($B30/100))*Kalkulationsbasis!$H$18+(Kalkulationsbasis!$B$6+Kalkulationsbasis!$B$7)*C$21</f>
        <v>514.60516490582961</v>
      </c>
      <c r="D30" s="91">
        <f>(Kalkulationsbasis!$B$5*D$21)*(1-($B30/100))*Kalkulationsbasis!$H$18+(Kalkulationsbasis!$B$6+Kalkulationsbasis!$B$7)*D$21</f>
        <v>638.11040448322876</v>
      </c>
      <c r="E30" s="91">
        <f>(Kalkulationsbasis!$B$5*E$21)*(1-($B30/100))*Kalkulationsbasis!$H$18+(Kalkulationsbasis!$B$6+Kalkulationsbasis!$B$7)*E$21</f>
        <v>710.1551275700449</v>
      </c>
      <c r="F30" s="91">
        <f>(Kalkulationsbasis!$B$5*F$21)*(1-($B30/100))*Kalkulationsbasis!$H$18+(Kalkulationsbasis!$B$6+Kalkulationsbasis!$B$7)*F$21</f>
        <v>771.90774735874447</v>
      </c>
      <c r="G30" s="91">
        <f>(Kalkulationsbasis!$B$5*G$21)*(1-($B30/100))*Kalkulationsbasis!$H$18+(Kalkulationsbasis!$B$6+Kalkulationsbasis!$B$7)*G$21</f>
        <v>854.24457374367717</v>
      </c>
      <c r="H30" s="91">
        <f>(Kalkulationsbasis!$B$5*H$21)*(1-($B30/100))*Kalkulationsbasis!$H$18+(Kalkulationsbasis!$B$6+Kalkulationsbasis!$B$7)*H$21</f>
        <v>874.82878033991028</v>
      </c>
      <c r="I30" s="91">
        <f>(Kalkulationsbasis!$B$5*I$21)*(1-($B30/100))*Kalkulationsbasis!$H$18+(Kalkulationsbasis!$B$6+Kalkulationsbasis!$B$7)*I$21</f>
        <v>915.99719353237663</v>
      </c>
      <c r="J30" s="91">
        <f>(Kalkulationsbasis!$B$5*J$21)*(1-($B30/100))*Kalkulationsbasis!$H$18+(Kalkulationsbasis!$B$6+Kalkulationsbasis!$B$7)*J$21</f>
        <v>1029.2103298116592</v>
      </c>
      <c r="K30" s="91">
        <f>(Kalkulationsbasis!$B$5*K$21)*(1-($B30/100))*Kalkulationsbasis!$H$18+(Kalkulationsbasis!$B$6+Kalkulationsbasis!$B$7)*K$21</f>
        <v>1111.5471561965919</v>
      </c>
      <c r="L30" s="91">
        <f>(Kalkulationsbasis!$B$5*L$21)*(1-($B30/100))*Kalkulationsbasis!$H$18+(Kalkulationsbasis!$B$6+Kalkulationsbasis!$B$7)*L$21</f>
        <v>1317.389222158924</v>
      </c>
      <c r="M30" s="91">
        <f>(Kalkulationsbasis!$B$5*M$21)*(1-($B30/100))*Kalkulationsbasis!$H$18+(Kalkulationsbasis!$B$6+Kalkulationsbasis!$B$7)*M$21</f>
        <v>1358.5576353513902</v>
      </c>
    </row>
    <row r="31" spans="1:13" x14ac:dyDescent="0.2">
      <c r="A31" s="101"/>
      <c r="B31" s="9">
        <v>65</v>
      </c>
      <c r="C31" s="91">
        <f>(Kalkulationsbasis!$B$5*C$21)*(1-($B31/100))*Kalkulationsbasis!$H$18+(Kalkulationsbasis!$B$6+Kalkulationsbasis!$B$7)*C$21</f>
        <v>476.90451929260092</v>
      </c>
      <c r="D31" s="91">
        <f>(Kalkulationsbasis!$B$5*D$21)*(1-($B31/100))*Kalkulationsbasis!$H$18+(Kalkulationsbasis!$B$6+Kalkulationsbasis!$B$7)*D$21</f>
        <v>591.36160392282511</v>
      </c>
      <c r="E31" s="91">
        <f>(Kalkulationsbasis!$B$5*E$21)*(1-($B31/100))*Kalkulationsbasis!$H$18+(Kalkulationsbasis!$B$6+Kalkulationsbasis!$B$7)*E$21</f>
        <v>658.12823662378923</v>
      </c>
      <c r="F31" s="91">
        <f>(Kalkulationsbasis!$B$5*F$21)*(1-($B31/100))*Kalkulationsbasis!$H$18+(Kalkulationsbasis!$B$6+Kalkulationsbasis!$B$7)*F$21</f>
        <v>715.35677893890124</v>
      </c>
      <c r="G31" s="91">
        <f>(Kalkulationsbasis!$B$5*G$21)*(1-($B31/100))*Kalkulationsbasis!$H$18+(Kalkulationsbasis!$B$6+Kalkulationsbasis!$B$7)*G$21</f>
        <v>791.66150202571748</v>
      </c>
      <c r="H31" s="91">
        <f>(Kalkulationsbasis!$B$5*H$21)*(1-($B31/100))*Kalkulationsbasis!$H$18+(Kalkulationsbasis!$B$6+Kalkulationsbasis!$B$7)*H$21</f>
        <v>810.73768279742148</v>
      </c>
      <c r="I31" s="91">
        <f>(Kalkulationsbasis!$B$5*I$21)*(1-($B31/100))*Kalkulationsbasis!$H$18+(Kalkulationsbasis!$B$6+Kalkulationsbasis!$B$7)*I$21</f>
        <v>848.89004434082972</v>
      </c>
      <c r="J31" s="91">
        <f>(Kalkulationsbasis!$B$5*J$21)*(1-($B31/100))*Kalkulationsbasis!$H$18+(Kalkulationsbasis!$B$6+Kalkulationsbasis!$B$7)*J$21</f>
        <v>953.80903858520185</v>
      </c>
      <c r="K31" s="91">
        <f>(Kalkulationsbasis!$B$5*K$21)*(1-($B31/100))*Kalkulationsbasis!$H$18+(Kalkulationsbasis!$B$6+Kalkulationsbasis!$B$7)*K$21</f>
        <v>1030.113761672018</v>
      </c>
      <c r="L31" s="91">
        <f>(Kalkulationsbasis!$B$5*L$21)*(1-($B31/100))*Kalkulationsbasis!$H$18+(Kalkulationsbasis!$B$6+Kalkulationsbasis!$B$7)*L$21</f>
        <v>1220.8755693890582</v>
      </c>
      <c r="M31" s="91">
        <f>(Kalkulationsbasis!$B$5*M$21)*(1-($B31/100))*Kalkulationsbasis!$H$18+(Kalkulationsbasis!$B$6+Kalkulationsbasis!$B$7)*M$21</f>
        <v>1259.0279309324665</v>
      </c>
    </row>
    <row r="32" spans="1:13" x14ac:dyDescent="0.2">
      <c r="A32" s="101"/>
      <c r="B32" s="9">
        <v>70</v>
      </c>
      <c r="C32" s="91">
        <f>(Kalkulationsbasis!$B$5*C$21)*(1-($B32/100))*Kalkulationsbasis!$H$18+(Kalkulationsbasis!$B$6+Kalkulationsbasis!$B$7)*C$21</f>
        <v>439.20387367937224</v>
      </c>
      <c r="D32" s="91">
        <f>(Kalkulationsbasis!$B$5*D$21)*(1-($B32/100))*Kalkulationsbasis!$H$18+(Kalkulationsbasis!$B$6+Kalkulationsbasis!$B$7)*D$21</f>
        <v>544.61280336242157</v>
      </c>
      <c r="E32" s="91">
        <f>(Kalkulationsbasis!$B$5*E$21)*(1-($B32/100))*Kalkulationsbasis!$H$18+(Kalkulationsbasis!$B$6+Kalkulationsbasis!$B$7)*E$21</f>
        <v>606.10134567753369</v>
      </c>
      <c r="F32" s="91">
        <f>(Kalkulationsbasis!$B$5*F$21)*(1-($B32/100))*Kalkulationsbasis!$H$18+(Kalkulationsbasis!$B$6+Kalkulationsbasis!$B$7)*F$21</f>
        <v>658.80581051905835</v>
      </c>
      <c r="G32" s="91">
        <f>(Kalkulationsbasis!$B$5*G$21)*(1-($B32/100))*Kalkulationsbasis!$H$18+(Kalkulationsbasis!$B$6+Kalkulationsbasis!$B$7)*G$21</f>
        <v>729.07843030775791</v>
      </c>
      <c r="H32" s="91">
        <f>(Kalkulationsbasis!$B$5*H$21)*(1-($B32/100))*Kalkulationsbasis!$H$18+(Kalkulationsbasis!$B$6+Kalkulationsbasis!$B$7)*H$21</f>
        <v>746.6465852549328</v>
      </c>
      <c r="I32" s="91">
        <f>(Kalkulationsbasis!$B$5*I$21)*(1-($B32/100))*Kalkulationsbasis!$H$18+(Kalkulationsbasis!$B$6+Kalkulationsbasis!$B$7)*I$21</f>
        <v>781.78289514928258</v>
      </c>
      <c r="J32" s="91">
        <f>(Kalkulationsbasis!$B$5*J$21)*(1-($B32/100))*Kalkulationsbasis!$H$18+(Kalkulationsbasis!$B$6+Kalkulationsbasis!$B$7)*J$21</f>
        <v>878.40774735874447</v>
      </c>
      <c r="K32" s="91">
        <f>(Kalkulationsbasis!$B$5*K$21)*(1-($B32/100))*Kalkulationsbasis!$H$18+(Kalkulationsbasis!$B$6+Kalkulationsbasis!$B$7)*K$21</f>
        <v>948.68036714744403</v>
      </c>
      <c r="L32" s="91">
        <f>(Kalkulationsbasis!$B$5*L$21)*(1-($B32/100))*Kalkulationsbasis!$H$18+(Kalkulationsbasis!$B$6+Kalkulationsbasis!$B$7)*L$21</f>
        <v>1124.3619166191929</v>
      </c>
      <c r="M32" s="91">
        <f>(Kalkulationsbasis!$B$5*M$21)*(1-($B32/100))*Kalkulationsbasis!$H$18+(Kalkulationsbasis!$B$6+Kalkulationsbasis!$B$7)*M$21</f>
        <v>1159.4982265135427</v>
      </c>
    </row>
    <row r="33" spans="1:13" x14ac:dyDescent="0.2">
      <c r="A33" s="102"/>
      <c r="B33" s="9">
        <v>100</v>
      </c>
      <c r="C33" s="91">
        <f>(Kalkulationsbasis!$B$5*C$21)*(1-($B33/100))*Kalkulationsbasis!$H$18+(Kalkulationsbasis!$B$6+Kalkulationsbasis!$B$7)*C$21</f>
        <v>213</v>
      </c>
      <c r="D33" s="91">
        <f>(Kalkulationsbasis!$B$5*D$21)*(1-($B33/100))*Kalkulationsbasis!$H$18+(Kalkulationsbasis!$B$6+Kalkulationsbasis!$B$7)*D$21</f>
        <v>264.12</v>
      </c>
      <c r="E33" s="91">
        <f>(Kalkulationsbasis!$B$5*E$21)*(1-($B33/100))*Kalkulationsbasis!$H$18+(Kalkulationsbasis!$B$6+Kalkulationsbasis!$B$7)*E$21</f>
        <v>293.94</v>
      </c>
      <c r="F33" s="91">
        <f>(Kalkulationsbasis!$B$5*F$21)*(1-($B33/100))*Kalkulationsbasis!$H$18+(Kalkulationsbasis!$B$6+Kalkulationsbasis!$B$7)*F$21</f>
        <v>319.5</v>
      </c>
      <c r="G33" s="91">
        <f>(Kalkulationsbasis!$B$5*G$21)*(1-($B33/100))*Kalkulationsbasis!$H$18+(Kalkulationsbasis!$B$6+Kalkulationsbasis!$B$7)*G$21</f>
        <v>353.58</v>
      </c>
      <c r="H33" s="91">
        <f>(Kalkulationsbasis!$B$5*H$21)*(1-($B33/100))*Kalkulationsbasis!$H$18+(Kalkulationsbasis!$B$6+Kalkulationsbasis!$B$7)*H$21</f>
        <v>362.09999999999997</v>
      </c>
      <c r="I33" s="91">
        <f>(Kalkulationsbasis!$B$5*I$21)*(1-($B33/100))*Kalkulationsbasis!$H$18+(Kalkulationsbasis!$B$6+Kalkulationsbasis!$B$7)*I$21</f>
        <v>379.14</v>
      </c>
      <c r="J33" s="91">
        <f>(Kalkulationsbasis!$B$5*J$21)*(1-($B33/100))*Kalkulationsbasis!$H$18+(Kalkulationsbasis!$B$6+Kalkulationsbasis!$B$7)*J$21</f>
        <v>426</v>
      </c>
      <c r="K33" s="91">
        <f>(Kalkulationsbasis!$B$5*K$21)*(1-($B33/100))*Kalkulationsbasis!$H$18+(Kalkulationsbasis!$B$6+Kalkulationsbasis!$B$7)*K$21</f>
        <v>460.08</v>
      </c>
      <c r="L33" s="91">
        <f>(Kalkulationsbasis!$B$5*L$21)*(1-($B33/100))*Kalkulationsbasis!$H$18+(Kalkulationsbasis!$B$6+Kalkulationsbasis!$B$7)*L$21</f>
        <v>545.28</v>
      </c>
      <c r="M33" s="91">
        <f>(Kalkulationsbasis!$B$5*M$21)*(1-($B33/100))*Kalkulationsbasis!$H$18+(Kalkulationsbasis!$B$6+Kalkulationsbasis!$B$7)*M$21</f>
        <v>562.31999999999994</v>
      </c>
    </row>
    <row r="36" spans="1:13" ht="18.5" customHeight="1" x14ac:dyDescent="0.2"/>
    <row r="37" spans="1:13" ht="18.5" customHeight="1" x14ac:dyDescent="0.2"/>
    <row r="38" spans="1:13" ht="18.5" customHeight="1" x14ac:dyDescent="0.2"/>
    <row r="39" spans="1:13" ht="18.5" hidden="1" customHeight="1" x14ac:dyDescent="0.2"/>
    <row r="40" spans="1:13" ht="18.5" customHeight="1" x14ac:dyDescent="0.2"/>
    <row r="41" spans="1:13" ht="18.5" customHeight="1" x14ac:dyDescent="0.2"/>
    <row r="42" spans="1:13" ht="18.5" customHeight="1" x14ac:dyDescent="0.2"/>
    <row r="43" spans="1:13" ht="18.5" customHeight="1" x14ac:dyDescent="0.2"/>
    <row r="44" spans="1:13" ht="18.5" customHeight="1" x14ac:dyDescent="0.2"/>
  </sheetData>
  <sheetProtection formatCells="0" formatColumns="0" formatRows="0"/>
  <mergeCells count="2">
    <mergeCell ref="A5:A16"/>
    <mergeCell ref="A22:A33"/>
  </mergeCell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Header>&amp;R&amp;G</oddHeader>
    <oddFooter>&amp;LDie Werte beruhen teilweise auf Schätzungen und können sich im weiteren Verlauf noch ändern.&amp;RStand: 07.12.2021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79B3-E7D0-472D-8521-353C3D605F2A}">
  <dimension ref="A1:I22"/>
  <sheetViews>
    <sheetView zoomScale="150" zoomScaleNormal="150" workbookViewId="0">
      <selection activeCell="B7" sqref="B7"/>
    </sheetView>
  </sheetViews>
  <sheetFormatPr baseColWidth="10" defaultColWidth="11.5" defaultRowHeight="15" x14ac:dyDescent="0.2"/>
  <cols>
    <col min="2" max="6" width="12.83203125" customWidth="1"/>
  </cols>
  <sheetData>
    <row r="1" spans="1:9" x14ac:dyDescent="0.2">
      <c r="A1" s="87" t="s">
        <v>51</v>
      </c>
    </row>
    <row r="2" spans="1:9" ht="5" customHeight="1" x14ac:dyDescent="0.2"/>
    <row r="3" spans="1:9" x14ac:dyDescent="0.2">
      <c r="A3" s="95" t="s">
        <v>53</v>
      </c>
      <c r="B3" s="96">
        <v>25</v>
      </c>
      <c r="C3" s="96">
        <v>30</v>
      </c>
      <c r="D3" s="96">
        <v>40</v>
      </c>
      <c r="E3" s="96">
        <v>50</v>
      </c>
      <c r="F3" s="96">
        <v>100</v>
      </c>
    </row>
    <row r="4" spans="1:9" x14ac:dyDescent="0.2">
      <c r="A4" s="88">
        <v>1</v>
      </c>
      <c r="B4" s="90">
        <f>Kalkulationsbasis!$B$5*B$3/100*$A4</f>
        <v>1098.5</v>
      </c>
      <c r="C4" s="90">
        <f>Kalkulationsbasis!$B$5*C$3/100*$A4</f>
        <v>1318.2</v>
      </c>
      <c r="D4" s="90">
        <f>Kalkulationsbasis!$B$5*D$3/100*$A4</f>
        <v>1757.6</v>
      </c>
      <c r="E4" s="90">
        <f>Kalkulationsbasis!$B$5*E$3/100*$A4</f>
        <v>2197</v>
      </c>
      <c r="F4" s="90">
        <f>Kalkulationsbasis!$B$5*F$3/100*$A4</f>
        <v>4394</v>
      </c>
    </row>
    <row r="5" spans="1:9" x14ac:dyDescent="0.2">
      <c r="A5" s="88">
        <v>50</v>
      </c>
      <c r="B5" s="90">
        <f>Kalkulationsbasis!$B$5*B$3/100*$A5</f>
        <v>54925</v>
      </c>
      <c r="C5" s="90">
        <f>Kalkulationsbasis!$B$5*C$3/100*$A5</f>
        <v>65910</v>
      </c>
      <c r="D5" s="90">
        <f>Kalkulationsbasis!$B$5*D$3/100*$A5</f>
        <v>87880</v>
      </c>
      <c r="E5" s="90">
        <f>Kalkulationsbasis!$B$5*E$3/100*$A5</f>
        <v>109850</v>
      </c>
      <c r="F5" s="90">
        <f>Kalkulationsbasis!$B$5*F$3/100*$A5</f>
        <v>219700</v>
      </c>
    </row>
    <row r="6" spans="1:9" x14ac:dyDescent="0.2">
      <c r="A6" s="88">
        <v>65</v>
      </c>
      <c r="B6" s="99">
        <f>Kalkulationsbasis!$B$5*B$3/100*$A6</f>
        <v>71402.5</v>
      </c>
      <c r="C6" s="90">
        <f>Kalkulationsbasis!$B$5*C$3/100*$A6</f>
        <v>85683</v>
      </c>
      <c r="D6" s="90">
        <f>Kalkulationsbasis!$B$5*D$3/100*$A6</f>
        <v>114244</v>
      </c>
      <c r="E6" s="90">
        <f>Kalkulationsbasis!$B$5*E$3/100*$A6</f>
        <v>142805</v>
      </c>
      <c r="F6" s="90">
        <f>Kalkulationsbasis!$B$5*F$3/100*$A6</f>
        <v>285610</v>
      </c>
      <c r="I6" s="94"/>
    </row>
    <row r="7" spans="1:9" x14ac:dyDescent="0.2">
      <c r="A7" s="88">
        <v>85</v>
      </c>
      <c r="B7" s="90">
        <f>Kalkulationsbasis!$B$5*B$3/100*$A7</f>
        <v>93372.5</v>
      </c>
      <c r="C7" s="90">
        <f>Kalkulationsbasis!$B$5*C$3/100*$A7</f>
        <v>112047</v>
      </c>
      <c r="D7" s="90">
        <f>Kalkulationsbasis!$B$5*D$3/100*$A7</f>
        <v>149396</v>
      </c>
      <c r="E7" s="90">
        <f>Kalkulationsbasis!$B$5*E$3/100*$A7</f>
        <v>186745</v>
      </c>
      <c r="F7" s="90">
        <f>Kalkulationsbasis!$B$5*F$3/100*$A7</f>
        <v>373490</v>
      </c>
    </row>
    <row r="8" spans="1:9" x14ac:dyDescent="0.2">
      <c r="A8" s="88">
        <v>108</v>
      </c>
      <c r="B8" s="90">
        <f>Kalkulationsbasis!$B$5*B$3/100*$A8</f>
        <v>118638</v>
      </c>
      <c r="C8" s="90">
        <f>Kalkulationsbasis!$B$5*C$3/100*$A8</f>
        <v>142365.6</v>
      </c>
      <c r="D8" s="90">
        <f>Kalkulationsbasis!$B$5*D$3/100*$A8</f>
        <v>189820.79999999999</v>
      </c>
      <c r="E8" s="90">
        <f>Kalkulationsbasis!$B$5*E$3/100*$A8</f>
        <v>237276</v>
      </c>
      <c r="F8" s="90">
        <f>Kalkulationsbasis!$B$5*F$3/100*$A8</f>
        <v>474552</v>
      </c>
    </row>
    <row r="9" spans="1:9" x14ac:dyDescent="0.2">
      <c r="A9" s="88">
        <v>128</v>
      </c>
      <c r="B9" s="90">
        <f>Kalkulationsbasis!$B$5*B$3/100*$A9</f>
        <v>140608</v>
      </c>
      <c r="C9" s="90">
        <f>Kalkulationsbasis!$B$5*C$3/100*$A9</f>
        <v>168729.60000000001</v>
      </c>
      <c r="D9" s="90">
        <f>Kalkulationsbasis!$B$5*D$3/100*$A9</f>
        <v>224972.79999999999</v>
      </c>
      <c r="E9" s="90">
        <f>Kalkulationsbasis!$B$5*E$3/100*$A9</f>
        <v>281216</v>
      </c>
      <c r="F9" s="90">
        <f>Kalkulationsbasis!$B$5*F$3/100*$A9</f>
        <v>562432</v>
      </c>
    </row>
    <row r="10" spans="1:9" x14ac:dyDescent="0.2">
      <c r="A10" s="97"/>
      <c r="B10" s="98"/>
      <c r="C10" s="98"/>
      <c r="D10" s="98"/>
      <c r="E10" s="98"/>
      <c r="F10" s="98"/>
    </row>
    <row r="11" spans="1:9" x14ac:dyDescent="0.2">
      <c r="A11" s="97"/>
      <c r="B11" s="98"/>
      <c r="C11" s="98"/>
      <c r="D11" s="98"/>
      <c r="E11" s="98"/>
      <c r="F11" s="98"/>
    </row>
    <row r="12" spans="1:9" x14ac:dyDescent="0.2">
      <c r="A12" s="87" t="s">
        <v>52</v>
      </c>
    </row>
    <row r="13" spans="1:9" ht="5" customHeight="1" x14ac:dyDescent="0.2">
      <c r="A13" s="6"/>
    </row>
    <row r="14" spans="1:9" x14ac:dyDescent="0.2">
      <c r="A14" s="95" t="s">
        <v>53</v>
      </c>
      <c r="B14" s="96">
        <v>25</v>
      </c>
      <c r="C14" s="96">
        <v>30</v>
      </c>
      <c r="D14" s="96">
        <v>40</v>
      </c>
      <c r="E14" s="96">
        <v>50</v>
      </c>
      <c r="F14" s="96">
        <v>100</v>
      </c>
    </row>
    <row r="15" spans="1:9" x14ac:dyDescent="0.2">
      <c r="A15" s="88">
        <v>1</v>
      </c>
      <c r="B15" s="91">
        <f>(Kalkulationsbasis!$B$5*$A15)*(1-(B$14/100))*Kalkulationsbasis!$H$18+(Kalkulationsbasis!$B$6+Kalkulationsbasis!$B$7)*$A15</f>
        <v>15.570193683968611</v>
      </c>
      <c r="C15" s="91">
        <f>(Kalkulationsbasis!$B$5*$A15)*(1-(C$14/100))*Kalkulationsbasis!$H$18+(Kalkulationsbasis!$B$6+Kalkulationsbasis!$B$7)*$A15</f>
        <v>14.816180771704035</v>
      </c>
      <c r="D15" s="91">
        <f>(Kalkulationsbasis!$B$5*$A15)*(1-(D$14/100))*Kalkulationsbasis!$H$18+(Kalkulationsbasis!$B$6+Kalkulationsbasis!$B$7)*$A15</f>
        <v>13.308154947174888</v>
      </c>
      <c r="E15" s="91">
        <f>(Kalkulationsbasis!$B$5*$A15)*(1-(E$14/100))*Kalkulationsbasis!$H$18+(Kalkulationsbasis!$B$6+Kalkulationsbasis!$B$7)*$A15</f>
        <v>11.800129122645739</v>
      </c>
      <c r="F15" s="91">
        <f>(Kalkulationsbasis!$B$5*$A15)*(1-(F$14/100))*Kalkulationsbasis!$H$18+(Kalkulationsbasis!$B$6+Kalkulationsbasis!$B$7)*$A15</f>
        <v>4.26</v>
      </c>
    </row>
    <row r="16" spans="1:9" x14ac:dyDescent="0.2">
      <c r="A16" s="88">
        <v>50</v>
      </c>
      <c r="B16" s="91">
        <f>(Kalkulationsbasis!$B$5*$A16)*(1-(B$14/100))*Kalkulationsbasis!$H$18+(Kalkulationsbasis!$B$6+Kalkulationsbasis!$B$7)*$A16</f>
        <v>778.50968419843048</v>
      </c>
      <c r="C16" s="91">
        <f>(Kalkulationsbasis!$B$5*$A16)*(1-(C$14/100))*Kalkulationsbasis!$H$18+(Kalkulationsbasis!$B$6+Kalkulationsbasis!$B$7)*$A16</f>
        <v>740.80903858520185</v>
      </c>
      <c r="D16" s="91">
        <f>(Kalkulationsbasis!$B$5*$A16)*(1-(D$14/100))*Kalkulationsbasis!$H$18+(Kalkulationsbasis!$B$6+Kalkulationsbasis!$B$7)*$A16</f>
        <v>665.40774735874447</v>
      </c>
      <c r="E16" s="91">
        <f>(Kalkulationsbasis!$B$5*$A16)*(1-(E$14/100))*Kalkulationsbasis!$H$18+(Kalkulationsbasis!$B$6+Kalkulationsbasis!$B$7)*$A16</f>
        <v>590.00645613228698</v>
      </c>
      <c r="F16" s="91">
        <f>(Kalkulationsbasis!$B$5*$A16)*(1-(F$14/100))*Kalkulationsbasis!$H$18+(Kalkulationsbasis!$B$6+Kalkulationsbasis!$B$7)*$A16</f>
        <v>213</v>
      </c>
    </row>
    <row r="17" spans="1:6" x14ac:dyDescent="0.2">
      <c r="A17" s="88">
        <v>65</v>
      </c>
      <c r="B17" s="91">
        <f>(Kalkulationsbasis!$B$5*$A17)*(1-(B$14/100))*Kalkulationsbasis!$H$18+(Kalkulationsbasis!$B$6+Kalkulationsbasis!$B$7)*$A17</f>
        <v>1012.0625894579597</v>
      </c>
      <c r="C17" s="91">
        <f>(Kalkulationsbasis!$B$5*$A17)*(1-(C$14/100))*Kalkulationsbasis!$H$18+(Kalkulationsbasis!$B$6+Kalkulationsbasis!$B$7)*$A17</f>
        <v>963.05175016076237</v>
      </c>
      <c r="D17" s="91">
        <f>(Kalkulationsbasis!$B$5*$A17)*(1-(D$14/100))*Kalkulationsbasis!$H$18+(Kalkulationsbasis!$B$6+Kalkulationsbasis!$B$7)*$A17</f>
        <v>865.03007156636772</v>
      </c>
      <c r="E17" s="91">
        <f>(Kalkulationsbasis!$B$5*$A17)*(1-(E$14/100))*Kalkulationsbasis!$H$18+(Kalkulationsbasis!$B$6+Kalkulationsbasis!$B$7)*$A17</f>
        <v>767.00839297197308</v>
      </c>
      <c r="F17" s="91">
        <f>(Kalkulationsbasis!$B$5*$A17)*(1-(F$14/100))*Kalkulationsbasis!$H$18+(Kalkulationsbasis!$B$6+Kalkulationsbasis!$B$7)*$A17</f>
        <v>276.89999999999998</v>
      </c>
    </row>
    <row r="18" spans="1:6" x14ac:dyDescent="0.2">
      <c r="A18" s="88">
        <v>85</v>
      </c>
      <c r="B18" s="91">
        <f>(Kalkulationsbasis!$B$5*$A18)*(1-(B$14/100))*Kalkulationsbasis!$H$18+(Kalkulationsbasis!$B$6+Kalkulationsbasis!$B$7)*$A18</f>
        <v>1323.4664631373319</v>
      </c>
      <c r="C18" s="91">
        <f>(Kalkulationsbasis!$B$5*$A18)*(1-(C$14/100))*Kalkulationsbasis!$H$18+(Kalkulationsbasis!$B$6+Kalkulationsbasis!$B$7)*$A18</f>
        <v>1259.3753655948431</v>
      </c>
      <c r="D18" s="91">
        <f>(Kalkulationsbasis!$B$5*$A18)*(1-(D$14/100))*Kalkulationsbasis!$H$18+(Kalkulationsbasis!$B$6+Kalkulationsbasis!$B$7)*$A18</f>
        <v>1131.1931705098655</v>
      </c>
      <c r="E18" s="91">
        <f>(Kalkulationsbasis!$B$5*$A18)*(1-(E$14/100))*Kalkulationsbasis!$H$18+(Kalkulationsbasis!$B$6+Kalkulationsbasis!$B$7)*$A18</f>
        <v>1003.0109754248879</v>
      </c>
      <c r="F18" s="91">
        <f>(Kalkulationsbasis!$B$5*$A18)*(1-(F$14/100))*Kalkulationsbasis!$H$18+(Kalkulationsbasis!$B$6+Kalkulationsbasis!$B$7)*$A18</f>
        <v>362.09999999999997</v>
      </c>
    </row>
    <row r="19" spans="1:6" x14ac:dyDescent="0.2">
      <c r="A19" s="88">
        <v>108</v>
      </c>
      <c r="B19" s="91">
        <f>(Kalkulationsbasis!$B$5*$A19)*(1-(B$14/100))*Kalkulationsbasis!$H$18+(Kalkulationsbasis!$B$6+Kalkulationsbasis!$B$7)*$A19</f>
        <v>1681.58091786861</v>
      </c>
      <c r="C19" s="91">
        <f>(Kalkulationsbasis!$B$5*$A19)*(1-(C$14/100))*Kalkulationsbasis!$H$18+(Kalkulationsbasis!$B$6+Kalkulationsbasis!$B$7)*$A19</f>
        <v>1600.1475233440358</v>
      </c>
      <c r="D19" s="91">
        <f>(Kalkulationsbasis!$B$5*$A19)*(1-(D$14/100))*Kalkulationsbasis!$H$18+(Kalkulationsbasis!$B$6+Kalkulationsbasis!$B$7)*$A19</f>
        <v>1437.2807342948879</v>
      </c>
      <c r="E19" s="91">
        <f>(Kalkulationsbasis!$B$5*$A19)*(1-(E$14/100))*Kalkulationsbasis!$H$18+(Kalkulationsbasis!$B$6+Kalkulationsbasis!$B$7)*$A19</f>
        <v>1274.41394524574</v>
      </c>
      <c r="F19" s="91">
        <f>(Kalkulationsbasis!$B$5*$A19)*(1-(F$14/100))*Kalkulationsbasis!$H$18+(Kalkulationsbasis!$B$6+Kalkulationsbasis!$B$7)*$A19</f>
        <v>460.08</v>
      </c>
    </row>
    <row r="20" spans="1:6" x14ac:dyDescent="0.2">
      <c r="A20" s="88">
        <v>128</v>
      </c>
      <c r="B20" s="91">
        <f>(Kalkulationsbasis!$B$5*$A20)*(1-(B$14/100))*Kalkulationsbasis!$H$18+(Kalkulationsbasis!$B$6+Kalkulationsbasis!$B$7)*$A20</f>
        <v>1992.9847915479822</v>
      </c>
      <c r="C20" s="91">
        <f>(Kalkulationsbasis!$B$5*$A20)*(1-(C$14/100))*Kalkulationsbasis!$H$18+(Kalkulationsbasis!$B$6+Kalkulationsbasis!$B$7)*$A20</f>
        <v>1896.4711387781165</v>
      </c>
      <c r="D20" s="91">
        <f>(Kalkulationsbasis!$B$5*$A20)*(1-(D$14/100))*Kalkulationsbasis!$H$18+(Kalkulationsbasis!$B$6+Kalkulationsbasis!$B$7)*$A20</f>
        <v>1703.4438332383857</v>
      </c>
      <c r="E20" s="91">
        <f>(Kalkulationsbasis!$B$5*$A20)*(1-(E$14/100))*Kalkulationsbasis!$H$18+(Kalkulationsbasis!$B$6+Kalkulationsbasis!$B$7)*$A20</f>
        <v>1510.4165276986546</v>
      </c>
      <c r="F20" s="91">
        <f>(Kalkulationsbasis!$B$5*$A20)*(1-(F$14/100))*Kalkulationsbasis!$H$18+(Kalkulationsbasis!$B$6+Kalkulationsbasis!$B$7)*$A20</f>
        <v>545.28</v>
      </c>
    </row>
    <row r="22" spans="1:6" x14ac:dyDescent="0.2">
      <c r="A22" s="86" t="s">
        <v>54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showGridLines="0" topLeftCell="A13" zoomScale="150" zoomScaleNormal="150" workbookViewId="0">
      <selection activeCell="C20" sqref="C20"/>
    </sheetView>
  </sheetViews>
  <sheetFormatPr baseColWidth="10" defaultColWidth="11.5" defaultRowHeight="15" x14ac:dyDescent="0.2"/>
  <cols>
    <col min="1" max="1" width="3.6640625" style="10" bestFit="1" customWidth="1"/>
    <col min="2" max="2" width="5.6640625" style="10" customWidth="1"/>
    <col min="3" max="16384" width="11.5" style="10"/>
  </cols>
  <sheetData>
    <row r="1" spans="1:6" ht="21" x14ac:dyDescent="0.2">
      <c r="B1" s="13" t="s">
        <v>15</v>
      </c>
    </row>
    <row r="3" spans="1:6" ht="17" customHeight="1" x14ac:dyDescent="0.2">
      <c r="C3" s="17"/>
      <c r="D3" s="18" t="s">
        <v>16</v>
      </c>
      <c r="E3" s="18"/>
      <c r="F3" s="18"/>
    </row>
    <row r="4" spans="1:6" ht="17" customHeight="1" x14ac:dyDescent="0.2">
      <c r="C4" s="19"/>
      <c r="D4" s="103" t="s">
        <v>17</v>
      </c>
      <c r="E4" s="104"/>
      <c r="F4" s="20" t="s">
        <v>18</v>
      </c>
    </row>
    <row r="5" spans="1:6" ht="17" customHeight="1" x14ac:dyDescent="0.2">
      <c r="C5" s="21" t="s">
        <v>19</v>
      </c>
      <c r="D5" s="22" t="s">
        <v>20</v>
      </c>
      <c r="E5" s="22" t="s">
        <v>21</v>
      </c>
      <c r="F5" s="22" t="s">
        <v>22</v>
      </c>
    </row>
    <row r="6" spans="1:6" ht="15.5" customHeight="1" x14ac:dyDescent="0.2">
      <c r="C6" s="11">
        <v>1</v>
      </c>
      <c r="D6" s="11">
        <v>100</v>
      </c>
      <c r="E6" s="11">
        <v>108</v>
      </c>
      <c r="F6" s="11">
        <v>129</v>
      </c>
    </row>
    <row r="7" spans="1:6" ht="17" customHeight="1" x14ac:dyDescent="0.2">
      <c r="A7" s="105" t="s">
        <v>13</v>
      </c>
      <c r="B7" s="23">
        <v>25</v>
      </c>
      <c r="C7" s="91">
        <f>(Kalkulationsbasis!$B$5*C$6)*(1-($B7/100))*Kalkulationsbasis!$H$18+(Kalkulationsbasis!$B$6+Kalkulationsbasis!$B$7)*C$6</f>
        <v>15.570193683968611</v>
      </c>
      <c r="D7" s="91">
        <f>(Kalkulationsbasis!$B$5*D$6)*(1-($B7/100))*Kalkulationsbasis!$H$18+(Kalkulationsbasis!$B$6+Kalkulationsbasis!$B$7)*D$6</f>
        <v>1557.019368396861</v>
      </c>
      <c r="E7" s="91">
        <f>(Kalkulationsbasis!$B$5*E$6)*(1-($B7/100))*Kalkulationsbasis!$H$18+(Kalkulationsbasis!$B$6+Kalkulationsbasis!$B$7)*E$6</f>
        <v>1681.58091786861</v>
      </c>
      <c r="F7" s="91">
        <f>(Kalkulationsbasis!$B$5*F$6)*(1-($B7/100))*Kalkulationsbasis!$H$18+(Kalkulationsbasis!$B$6+Kalkulationsbasis!$B$7)*F$6</f>
        <v>2008.5549852319507</v>
      </c>
    </row>
    <row r="8" spans="1:6" ht="17" customHeight="1" x14ac:dyDescent="0.2">
      <c r="A8" s="106"/>
      <c r="B8" s="23">
        <v>30</v>
      </c>
      <c r="C8" s="91">
        <f>(Kalkulationsbasis!$B$5*C$6)*(1-($B8/100))*Kalkulationsbasis!$H$18+(Kalkulationsbasis!$B$6+Kalkulationsbasis!$B$7)*C$6</f>
        <v>14.816180771704035</v>
      </c>
      <c r="D8" s="91">
        <f>(Kalkulationsbasis!$B$5*D$6)*(1-($B8/100))*Kalkulationsbasis!$H$18+(Kalkulationsbasis!$B$6+Kalkulationsbasis!$B$7)*D$6</f>
        <v>1481.6180771704037</v>
      </c>
      <c r="E8" s="91">
        <f>(Kalkulationsbasis!$B$5*E$6)*(1-($B8/100))*Kalkulationsbasis!$H$18+(Kalkulationsbasis!$B$6+Kalkulationsbasis!$B$7)*E$6</f>
        <v>1600.1475233440358</v>
      </c>
      <c r="F8" s="91">
        <f>(Kalkulationsbasis!$B$5*F$6)*(1-($B8/100))*Kalkulationsbasis!$H$18+(Kalkulationsbasis!$B$6+Kalkulationsbasis!$B$7)*F$6</f>
        <v>1911.2873195498205</v>
      </c>
    </row>
    <row r="9" spans="1:6" ht="17" customHeight="1" x14ac:dyDescent="0.2">
      <c r="A9" s="106"/>
      <c r="B9" s="23">
        <v>40</v>
      </c>
      <c r="C9" s="91">
        <f>(Kalkulationsbasis!$B$5*C$6)*(1-($B9/100))*Kalkulationsbasis!$H$18+(Kalkulationsbasis!$B$6+Kalkulationsbasis!$B$7)*C$6</f>
        <v>13.308154947174888</v>
      </c>
      <c r="D9" s="91">
        <f>(Kalkulationsbasis!$B$5*D$6)*(1-($B9/100))*Kalkulationsbasis!$H$18+(Kalkulationsbasis!$B$6+Kalkulationsbasis!$B$7)*D$6</f>
        <v>1330.8154947174889</v>
      </c>
      <c r="E9" s="91">
        <f>(Kalkulationsbasis!$B$5*E$6)*(1-($B9/100))*Kalkulationsbasis!$H$18+(Kalkulationsbasis!$B$6+Kalkulationsbasis!$B$7)*E$6</f>
        <v>1437.2807342948879</v>
      </c>
      <c r="F9" s="91">
        <f>(Kalkulationsbasis!$B$5*F$6)*(1-($B9/100))*Kalkulationsbasis!$H$18+(Kalkulationsbasis!$B$6+Kalkulationsbasis!$B$7)*F$6</f>
        <v>1716.7519881855605</v>
      </c>
    </row>
    <row r="10" spans="1:6" ht="17" customHeight="1" x14ac:dyDescent="0.2">
      <c r="A10" s="106"/>
      <c r="B10" s="23">
        <v>50</v>
      </c>
      <c r="C10" s="91">
        <f>(Kalkulationsbasis!$B$5*C$6)*(1-($B10/100))*Kalkulationsbasis!$H$18+(Kalkulationsbasis!$B$6+Kalkulationsbasis!$B$7)*C$6</f>
        <v>11.800129122645739</v>
      </c>
      <c r="D10" s="91">
        <f>(Kalkulationsbasis!$B$5*D$6)*(1-($B10/100))*Kalkulationsbasis!$H$18+(Kalkulationsbasis!$B$6+Kalkulationsbasis!$B$7)*D$6</f>
        <v>1180.012912264574</v>
      </c>
      <c r="E10" s="91">
        <f>(Kalkulationsbasis!$B$5*E$6)*(1-($B10/100))*Kalkulationsbasis!$H$18+(Kalkulationsbasis!$B$6+Kalkulationsbasis!$B$7)*E$6</f>
        <v>1274.41394524574</v>
      </c>
      <c r="F10" s="91">
        <f>(Kalkulationsbasis!$B$5*F$6)*(1-($B10/100))*Kalkulationsbasis!$H$18+(Kalkulationsbasis!$B$6+Kalkulationsbasis!$B$7)*F$6</f>
        <v>1522.2166568213006</v>
      </c>
    </row>
    <row r="11" spans="1:6" ht="17" customHeight="1" x14ac:dyDescent="0.2">
      <c r="A11" s="107"/>
      <c r="B11" s="23">
        <v>60</v>
      </c>
      <c r="C11" s="91">
        <f>(Kalkulationsbasis!$B$5*C$6)*(1-($B11/100))*Kalkulationsbasis!$H$18+(Kalkulationsbasis!$B$6+Kalkulationsbasis!$B$7)*C$6</f>
        <v>10.292103298116594</v>
      </c>
      <c r="D11" s="91">
        <f>(Kalkulationsbasis!$B$5*D$6)*(1-($B11/100))*Kalkulationsbasis!$H$18+(Kalkulationsbasis!$B$6+Kalkulationsbasis!$B$7)*D$6</f>
        <v>1029.2103298116592</v>
      </c>
      <c r="E11" s="91">
        <f>(Kalkulationsbasis!$B$5*E$6)*(1-($B11/100))*Kalkulationsbasis!$H$18+(Kalkulationsbasis!$B$6+Kalkulationsbasis!$B$7)*E$6</f>
        <v>1111.5471561965919</v>
      </c>
      <c r="F11" s="91">
        <f>(Kalkulationsbasis!$B$5*F$6)*(1-($B11/100))*Kalkulationsbasis!$H$18+(Kalkulationsbasis!$B$6+Kalkulationsbasis!$B$7)*F$6</f>
        <v>1327.6813254570404</v>
      </c>
    </row>
    <row r="14" spans="1:6" ht="21" x14ac:dyDescent="0.2">
      <c r="B14" s="13" t="s">
        <v>5</v>
      </c>
    </row>
    <row r="16" spans="1:6" ht="17" customHeight="1" x14ac:dyDescent="0.2">
      <c r="C16" s="17"/>
      <c r="D16" s="18" t="s">
        <v>16</v>
      </c>
      <c r="E16" s="18"/>
      <c r="F16" s="18"/>
    </row>
    <row r="17" spans="1:6" ht="17" customHeight="1" x14ac:dyDescent="0.2">
      <c r="C17" s="24"/>
      <c r="D17" s="103" t="s">
        <v>17</v>
      </c>
      <c r="E17" s="104"/>
      <c r="F17" s="20" t="s">
        <v>18</v>
      </c>
    </row>
    <row r="18" spans="1:6" ht="17" customHeight="1" x14ac:dyDescent="0.2">
      <c r="C18" s="21" t="s">
        <v>19</v>
      </c>
      <c r="D18" s="22" t="s">
        <v>20</v>
      </c>
      <c r="E18" s="22" t="s">
        <v>21</v>
      </c>
      <c r="F18" s="22" t="s">
        <v>22</v>
      </c>
    </row>
    <row r="19" spans="1:6" ht="16.5" customHeight="1" x14ac:dyDescent="0.2">
      <c r="B19" s="16"/>
      <c r="C19" s="11">
        <v>1</v>
      </c>
      <c r="D19" s="11">
        <v>100</v>
      </c>
      <c r="E19" s="11">
        <v>108</v>
      </c>
      <c r="F19" s="11">
        <v>129</v>
      </c>
    </row>
    <row r="20" spans="1:6" ht="17" customHeight="1" x14ac:dyDescent="0.2">
      <c r="A20" s="105" t="s">
        <v>13</v>
      </c>
      <c r="B20" s="25">
        <v>25</v>
      </c>
      <c r="C20" s="90">
        <f>Kalkulationsbasis!$B$5*$B20/100*C$19</f>
        <v>1098.5</v>
      </c>
      <c r="D20" s="90">
        <f>Kalkulationsbasis!$B$5*$B20/100*D$19</f>
        <v>109850</v>
      </c>
      <c r="E20" s="90">
        <f>Kalkulationsbasis!$B$5*$B20/100*E$19</f>
        <v>118638</v>
      </c>
      <c r="F20" s="90">
        <f>Kalkulationsbasis!$B$5*$B20/100*F$19</f>
        <v>141706.5</v>
      </c>
    </row>
    <row r="21" spans="1:6" ht="17" customHeight="1" x14ac:dyDescent="0.2">
      <c r="A21" s="106"/>
      <c r="B21" s="25">
        <v>30</v>
      </c>
      <c r="C21" s="90">
        <f>Kalkulationsbasis!$B$5*$B21/100*C$19</f>
        <v>1318.2</v>
      </c>
      <c r="D21" s="90">
        <f>Kalkulationsbasis!$B$5*$B21/100*D$19</f>
        <v>131820</v>
      </c>
      <c r="E21" s="90">
        <f>Kalkulationsbasis!$B$5*$B21/100*E$19</f>
        <v>142365.6</v>
      </c>
      <c r="F21" s="90">
        <f>Kalkulationsbasis!$B$5*$B21/100*F$19</f>
        <v>170047.80000000002</v>
      </c>
    </row>
    <row r="22" spans="1:6" ht="17" customHeight="1" x14ac:dyDescent="0.2">
      <c r="A22" s="106"/>
      <c r="B22" s="25">
        <v>40</v>
      </c>
      <c r="C22" s="90">
        <f>Kalkulationsbasis!$B$5*$B22/100*C$19</f>
        <v>1757.6</v>
      </c>
      <c r="D22" s="90">
        <f>Kalkulationsbasis!$B$5*$B22/100*D$19</f>
        <v>175760</v>
      </c>
      <c r="E22" s="90">
        <f>Kalkulationsbasis!$B$5*$B22/100*E$19</f>
        <v>189820.79999999999</v>
      </c>
      <c r="F22" s="90">
        <f>Kalkulationsbasis!$B$5*$B22/100*F$19</f>
        <v>226730.4</v>
      </c>
    </row>
    <row r="23" spans="1:6" ht="17" customHeight="1" x14ac:dyDescent="0.2">
      <c r="A23" s="106"/>
      <c r="B23" s="25">
        <v>50</v>
      </c>
      <c r="C23" s="90">
        <f>Kalkulationsbasis!$B$5*$B23/100*C$19</f>
        <v>2197</v>
      </c>
      <c r="D23" s="90">
        <f>Kalkulationsbasis!$B$5*$B23/100*D$19</f>
        <v>219700</v>
      </c>
      <c r="E23" s="90">
        <f>Kalkulationsbasis!$B$5*$B23/100*E$19</f>
        <v>237276</v>
      </c>
      <c r="F23" s="90">
        <f>Kalkulationsbasis!$B$5*$B23/100*F$19</f>
        <v>283413</v>
      </c>
    </row>
    <row r="24" spans="1:6" ht="17" customHeight="1" x14ac:dyDescent="0.2">
      <c r="A24" s="107"/>
      <c r="B24" s="25">
        <v>60</v>
      </c>
      <c r="C24" s="90">
        <f>Kalkulationsbasis!$B$5*$B24/100*C$19</f>
        <v>2636.4</v>
      </c>
      <c r="D24" s="90">
        <f>Kalkulationsbasis!$B$5*$B24/100*D$19</f>
        <v>263640</v>
      </c>
      <c r="E24" s="90">
        <f>Kalkulationsbasis!$B$5*$B24/100*E$19</f>
        <v>284731.2</v>
      </c>
      <c r="F24" s="90">
        <f>Kalkulationsbasis!$B$5*$B24/100*F$19</f>
        <v>340095.60000000003</v>
      </c>
    </row>
    <row r="25" spans="1:6" x14ac:dyDescent="0.2">
      <c r="A25" s="5"/>
      <c r="B25" s="14"/>
      <c r="C25" s="15"/>
      <c r="D25" s="15"/>
      <c r="E25" s="15"/>
      <c r="F25" s="15"/>
    </row>
  </sheetData>
  <mergeCells count="4">
    <mergeCell ref="D4:E4"/>
    <mergeCell ref="D17:E17"/>
    <mergeCell ref="A7:A11"/>
    <mergeCell ref="A20:A24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3B454-2C1C-4930-A750-B37A61FCBE6B}">
  <dimension ref="A1:N25"/>
  <sheetViews>
    <sheetView showGridLines="0" topLeftCell="A13" zoomScale="150" zoomScaleNormal="150" workbookViewId="0">
      <selection activeCell="C20" sqref="C20"/>
    </sheetView>
  </sheetViews>
  <sheetFormatPr baseColWidth="10" defaultColWidth="11.5" defaultRowHeight="15" x14ac:dyDescent="0.2"/>
  <cols>
    <col min="1" max="1" width="3.6640625" style="10" bestFit="1" customWidth="1"/>
    <col min="2" max="2" width="5.6640625" style="10" customWidth="1"/>
    <col min="3" max="7" width="11.5" style="10"/>
    <col min="8" max="10" width="13.6640625" style="10" bestFit="1" customWidth="1"/>
    <col min="11" max="16384" width="11.5" style="10"/>
  </cols>
  <sheetData>
    <row r="1" spans="1:10" ht="21" x14ac:dyDescent="0.2">
      <c r="B1" s="13" t="s">
        <v>15</v>
      </c>
    </row>
    <row r="3" spans="1:10" ht="17" customHeight="1" x14ac:dyDescent="0.2">
      <c r="C3" s="17"/>
      <c r="D3" s="18" t="s">
        <v>16</v>
      </c>
      <c r="E3" s="18"/>
      <c r="F3" s="18"/>
    </row>
    <row r="4" spans="1:10" ht="17" customHeight="1" x14ac:dyDescent="0.2">
      <c r="C4" s="19"/>
      <c r="D4" s="103" t="s">
        <v>17</v>
      </c>
      <c r="E4" s="104"/>
      <c r="F4" s="20" t="s">
        <v>18</v>
      </c>
      <c r="H4" s="31"/>
      <c r="I4" s="31"/>
      <c r="J4" s="31"/>
    </row>
    <row r="5" spans="1:10" ht="17" customHeight="1" x14ac:dyDescent="0.2">
      <c r="C5" s="21" t="s">
        <v>19</v>
      </c>
      <c r="D5" s="22" t="s">
        <v>23</v>
      </c>
      <c r="E5" s="22" t="s">
        <v>24</v>
      </c>
      <c r="F5" s="22" t="s">
        <v>25</v>
      </c>
      <c r="H5" s="31"/>
      <c r="I5" s="31"/>
      <c r="J5" s="31"/>
    </row>
    <row r="6" spans="1:10" ht="15.5" customHeight="1" x14ac:dyDescent="0.2">
      <c r="C6" s="11">
        <v>1</v>
      </c>
      <c r="D6" s="11">
        <v>85</v>
      </c>
      <c r="E6" s="11">
        <v>89</v>
      </c>
      <c r="F6" s="11">
        <v>128</v>
      </c>
      <c r="H6" s="31"/>
      <c r="I6" s="31"/>
      <c r="J6" s="31"/>
    </row>
    <row r="7" spans="1:10" ht="17" customHeight="1" x14ac:dyDescent="0.2">
      <c r="A7" s="105" t="s">
        <v>13</v>
      </c>
      <c r="B7" s="23">
        <v>25</v>
      </c>
      <c r="C7" s="91">
        <f>(Kalkulationsbasis!$B$5*C$6)*(1-($B7/100))*Kalkulationsbasis!$H$18+(Kalkulationsbasis!$B$6+Kalkulationsbasis!$B$7)*C$6</f>
        <v>15.570193683968611</v>
      </c>
      <c r="D7" s="91">
        <f>(Kalkulationsbasis!$B$5*D$6)*(1-($B7/100))*Kalkulationsbasis!$H$18+(Kalkulationsbasis!$B$6+Kalkulationsbasis!$B$7)*D$6</f>
        <v>1323.4664631373319</v>
      </c>
      <c r="E7" s="91">
        <f>(Kalkulationsbasis!$B$5*E$6)*(1-($B7/100))*Kalkulationsbasis!$H$18+(Kalkulationsbasis!$B$6+Kalkulationsbasis!$B$7)*E$6</f>
        <v>1385.7472378732064</v>
      </c>
      <c r="F7" s="91">
        <f>(Kalkulationsbasis!$B$5*F$6)*(1-($B7/100))*Kalkulationsbasis!$H$18+(Kalkulationsbasis!$B$6+Kalkulationsbasis!$B$7)*F$6</f>
        <v>1992.9847915479822</v>
      </c>
    </row>
    <row r="8" spans="1:10" ht="17" customHeight="1" x14ac:dyDescent="0.2">
      <c r="A8" s="106"/>
      <c r="B8" s="23">
        <v>30</v>
      </c>
      <c r="C8" s="91">
        <f>(Kalkulationsbasis!$B$5*C$6)*(1-($B8/100))*Kalkulationsbasis!$H$18+(Kalkulationsbasis!$B$6+Kalkulationsbasis!$B$7)*C$6</f>
        <v>14.816180771704035</v>
      </c>
      <c r="D8" s="91">
        <f>(Kalkulationsbasis!$B$5*D$6)*(1-($B8/100))*Kalkulationsbasis!$H$18+(Kalkulationsbasis!$B$6+Kalkulationsbasis!$B$7)*D$6</f>
        <v>1259.3753655948431</v>
      </c>
      <c r="E8" s="91">
        <f>(Kalkulationsbasis!$B$5*E$6)*(1-($B8/100))*Kalkulationsbasis!$H$18+(Kalkulationsbasis!$B$6+Kalkulationsbasis!$B$7)*E$6</f>
        <v>1318.6400886816593</v>
      </c>
      <c r="F8" s="91">
        <f>(Kalkulationsbasis!$B$5*F$6)*(1-($B8/100))*Kalkulationsbasis!$H$18+(Kalkulationsbasis!$B$6+Kalkulationsbasis!$B$7)*F$6</f>
        <v>1896.4711387781165</v>
      </c>
      <c r="H8" s="31"/>
      <c r="I8" s="31"/>
      <c r="J8" s="31"/>
    </row>
    <row r="9" spans="1:10" ht="17" customHeight="1" x14ac:dyDescent="0.2">
      <c r="A9" s="106"/>
      <c r="B9" s="23">
        <v>40</v>
      </c>
      <c r="C9" s="91">
        <f>(Kalkulationsbasis!$B$5*C$6)*(1-($B9/100))*Kalkulationsbasis!$H$18+(Kalkulationsbasis!$B$6+Kalkulationsbasis!$B$7)*C$6</f>
        <v>13.308154947174888</v>
      </c>
      <c r="D9" s="91">
        <f>(Kalkulationsbasis!$B$5*D$6)*(1-($B9/100))*Kalkulationsbasis!$H$18+(Kalkulationsbasis!$B$6+Kalkulationsbasis!$B$7)*D$6</f>
        <v>1131.1931705098655</v>
      </c>
      <c r="E9" s="91">
        <f>(Kalkulationsbasis!$B$5*E$6)*(1-($B9/100))*Kalkulationsbasis!$H$18+(Kalkulationsbasis!$B$6+Kalkulationsbasis!$B$7)*E$6</f>
        <v>1184.4257902985651</v>
      </c>
      <c r="F9" s="91">
        <f>(Kalkulationsbasis!$B$5*F$6)*(1-($B9/100))*Kalkulationsbasis!$H$18+(Kalkulationsbasis!$B$6+Kalkulationsbasis!$B$7)*F$6</f>
        <v>1703.4438332383857</v>
      </c>
      <c r="H9" s="31"/>
      <c r="I9" s="31"/>
      <c r="J9" s="31"/>
    </row>
    <row r="10" spans="1:10" ht="17" customHeight="1" x14ac:dyDescent="0.2">
      <c r="A10" s="106"/>
      <c r="B10" s="23">
        <v>50</v>
      </c>
      <c r="C10" s="91">
        <f>(Kalkulationsbasis!$B$5*C$6)*(1-($B10/100))*Kalkulationsbasis!$H$18+(Kalkulationsbasis!$B$6+Kalkulationsbasis!$B$7)*C$6</f>
        <v>11.800129122645739</v>
      </c>
      <c r="D10" s="91">
        <f>(Kalkulationsbasis!$B$5*D$6)*(1-($B10/100))*Kalkulationsbasis!$H$18+(Kalkulationsbasis!$B$6+Kalkulationsbasis!$B$7)*D$6</f>
        <v>1003.0109754248879</v>
      </c>
      <c r="E10" s="91">
        <f>(Kalkulationsbasis!$B$5*E$6)*(1-($B10/100))*Kalkulationsbasis!$H$18+(Kalkulationsbasis!$B$6+Kalkulationsbasis!$B$7)*E$6</f>
        <v>1050.211491915471</v>
      </c>
      <c r="F10" s="91">
        <f>(Kalkulationsbasis!$B$5*F$6)*(1-($B10/100))*Kalkulationsbasis!$H$18+(Kalkulationsbasis!$B$6+Kalkulationsbasis!$B$7)*F$6</f>
        <v>1510.4165276986546</v>
      </c>
      <c r="H10" s="31"/>
      <c r="I10" s="31"/>
      <c r="J10" s="31"/>
    </row>
    <row r="11" spans="1:10" ht="17" customHeight="1" x14ac:dyDescent="0.2">
      <c r="A11" s="107"/>
      <c r="B11" s="23">
        <v>60</v>
      </c>
      <c r="C11" s="91">
        <f>(Kalkulationsbasis!$B$5*C$6)*(1-($B11/100))*Kalkulationsbasis!$H$18+(Kalkulationsbasis!$B$6+Kalkulationsbasis!$B$7)*C$6</f>
        <v>10.292103298116594</v>
      </c>
      <c r="D11" s="91">
        <f>(Kalkulationsbasis!$B$5*D$6)*(1-($B11/100))*Kalkulationsbasis!$H$18+(Kalkulationsbasis!$B$6+Kalkulationsbasis!$B$7)*D$6</f>
        <v>874.82878033991028</v>
      </c>
      <c r="E11" s="91">
        <f>(Kalkulationsbasis!$B$5*E$6)*(1-($B11/100))*Kalkulationsbasis!$H$18+(Kalkulationsbasis!$B$6+Kalkulationsbasis!$B$7)*E$6</f>
        <v>915.99719353237663</v>
      </c>
      <c r="F11" s="91">
        <f>(Kalkulationsbasis!$B$5*F$6)*(1-($B11/100))*Kalkulationsbasis!$H$18+(Kalkulationsbasis!$B$6+Kalkulationsbasis!$B$7)*F$6</f>
        <v>1317.389222158924</v>
      </c>
    </row>
    <row r="14" spans="1:10" ht="21" x14ac:dyDescent="0.2">
      <c r="B14" s="13" t="s">
        <v>5</v>
      </c>
    </row>
    <row r="16" spans="1:10" ht="17" customHeight="1" x14ac:dyDescent="0.2">
      <c r="C16" s="17"/>
      <c r="D16" s="18" t="s">
        <v>16</v>
      </c>
      <c r="E16" s="18"/>
      <c r="F16" s="18"/>
    </row>
    <row r="17" spans="1:14" ht="17" customHeight="1" x14ac:dyDescent="0.2">
      <c r="C17" s="24"/>
      <c r="D17" s="103" t="s">
        <v>17</v>
      </c>
      <c r="E17" s="104"/>
      <c r="F17" s="20" t="s">
        <v>18</v>
      </c>
    </row>
    <row r="18" spans="1:14" ht="17" customHeight="1" thickBot="1" x14ac:dyDescent="0.25">
      <c r="C18" s="21" t="s">
        <v>19</v>
      </c>
      <c r="D18" s="22" t="s">
        <v>23</v>
      </c>
      <c r="E18" s="22" t="s">
        <v>24</v>
      </c>
      <c r="F18" s="22" t="s">
        <v>25</v>
      </c>
      <c r="H18"/>
      <c r="I18"/>
      <c r="J18"/>
      <c r="K18"/>
      <c r="L18"/>
      <c r="M18"/>
      <c r="N18"/>
    </row>
    <row r="19" spans="1:14" ht="16.5" customHeight="1" thickBot="1" x14ac:dyDescent="0.25">
      <c r="B19" s="16"/>
      <c r="C19" s="11">
        <v>1</v>
      </c>
      <c r="D19" s="11">
        <v>85</v>
      </c>
      <c r="E19" s="11">
        <v>89</v>
      </c>
      <c r="F19" s="11">
        <v>128</v>
      </c>
      <c r="H19" s="26"/>
      <c r="I19" s="27"/>
      <c r="J19" s="27"/>
      <c r="K19" s="27"/>
      <c r="L19" s="27"/>
      <c r="M19" s="27"/>
      <c r="N19" s="27"/>
    </row>
    <row r="20" spans="1:14" ht="17" customHeight="1" thickTop="1" thickBot="1" x14ac:dyDescent="0.25">
      <c r="A20" s="105" t="s">
        <v>13</v>
      </c>
      <c r="B20" s="25">
        <v>25</v>
      </c>
      <c r="C20" s="12">
        <f>Kalkulationsbasis!$B$5*$B20/100*C$19</f>
        <v>1098.5</v>
      </c>
      <c r="D20" s="12">
        <f>Kalkulationsbasis!$B$5*$B20/100*D$19</f>
        <v>93372.5</v>
      </c>
      <c r="E20" s="12">
        <f>Kalkulationsbasis!$B$5*$B20/100*E$19</f>
        <v>97766.5</v>
      </c>
      <c r="F20" s="12">
        <f>Kalkulationsbasis!$B$5*$B20/100*F$19</f>
        <v>140608</v>
      </c>
      <c r="H20" s="28"/>
      <c r="I20" s="29"/>
      <c r="J20" s="29"/>
      <c r="K20" s="29"/>
      <c r="L20" s="29"/>
      <c r="M20" s="29"/>
      <c r="N20" s="29"/>
    </row>
    <row r="21" spans="1:14" ht="17" customHeight="1" thickBot="1" x14ac:dyDescent="0.25">
      <c r="A21" s="106"/>
      <c r="B21" s="25">
        <v>30</v>
      </c>
      <c r="C21" s="12">
        <f>Kalkulationsbasis!$B$5*$B21/100*C$19</f>
        <v>1318.2</v>
      </c>
      <c r="D21" s="12">
        <f>Kalkulationsbasis!$B$5*$B21/100*D$19</f>
        <v>112047</v>
      </c>
      <c r="E21" s="12">
        <f>Kalkulationsbasis!$B$5*$B21/100*E$19</f>
        <v>117319.8</v>
      </c>
      <c r="F21" s="12">
        <f>Kalkulationsbasis!$B$5*$B21/100*F$19</f>
        <v>168729.60000000001</v>
      </c>
      <c r="H21" s="32"/>
      <c r="I21" s="32"/>
      <c r="J21" s="32"/>
      <c r="K21" s="30"/>
      <c r="L21" s="30"/>
      <c r="M21" s="30"/>
      <c r="N21" s="30"/>
    </row>
    <row r="22" spans="1:14" ht="17" customHeight="1" x14ac:dyDescent="0.2">
      <c r="A22" s="106"/>
      <c r="B22" s="25">
        <v>40</v>
      </c>
      <c r="C22" s="12">
        <f>Kalkulationsbasis!$B$5*$B22/100*C$19</f>
        <v>1757.6</v>
      </c>
      <c r="D22" s="12">
        <f>Kalkulationsbasis!$B$5*$B22/100*D$19</f>
        <v>149396</v>
      </c>
      <c r="E22" s="12">
        <f>Kalkulationsbasis!$B$5*$B22/100*E$19</f>
        <v>156426.4</v>
      </c>
      <c r="F22" s="12">
        <f>Kalkulationsbasis!$B$5*$B22/100*F$19</f>
        <v>224972.79999999999</v>
      </c>
      <c r="H22" s="32"/>
      <c r="I22" s="32"/>
      <c r="J22" s="32"/>
      <c r="K22"/>
      <c r="L22"/>
      <c r="M22"/>
      <c r="N22"/>
    </row>
    <row r="23" spans="1:14" ht="17" customHeight="1" x14ac:dyDescent="0.2">
      <c r="A23" s="106"/>
      <c r="B23" s="25">
        <v>50</v>
      </c>
      <c r="C23" s="12">
        <f>Kalkulationsbasis!$B$5*$B23/100*C$19</f>
        <v>2197</v>
      </c>
      <c r="D23" s="12">
        <f>Kalkulationsbasis!$B$5*$B23/100*D$19</f>
        <v>186745</v>
      </c>
      <c r="E23" s="12">
        <f>Kalkulationsbasis!$B$5*$B23/100*E$19</f>
        <v>195533</v>
      </c>
      <c r="F23" s="12">
        <f>Kalkulationsbasis!$B$5*$B23/100*F$19</f>
        <v>281216</v>
      </c>
      <c r="H23" s="33"/>
      <c r="I23" s="33"/>
      <c r="J23" s="33"/>
    </row>
    <row r="24" spans="1:14" ht="17" customHeight="1" x14ac:dyDescent="0.2">
      <c r="A24" s="107"/>
      <c r="B24" s="25">
        <v>60</v>
      </c>
      <c r="C24" s="12">
        <f>Kalkulationsbasis!$B$5*$B24/100*C$19</f>
        <v>2636.4</v>
      </c>
      <c r="D24" s="12">
        <f>Kalkulationsbasis!$B$5*$B24/100*D$19</f>
        <v>224094</v>
      </c>
      <c r="E24" s="12">
        <f>Kalkulationsbasis!$B$5*$B24/100*E$19</f>
        <v>234639.6</v>
      </c>
      <c r="F24" s="12">
        <f>Kalkulationsbasis!$B$5*$B24/100*F$19</f>
        <v>337459.20000000001</v>
      </c>
    </row>
    <row r="25" spans="1:14" x14ac:dyDescent="0.2">
      <c r="A25" s="5"/>
      <c r="B25" s="14"/>
      <c r="C25" s="15"/>
      <c r="D25" s="15"/>
      <c r="E25" s="15"/>
      <c r="F25" s="15"/>
    </row>
  </sheetData>
  <mergeCells count="4">
    <mergeCell ref="D4:E4"/>
    <mergeCell ref="A7:A11"/>
    <mergeCell ref="D17:E17"/>
    <mergeCell ref="A20:A2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Mietkalkulation individuell</vt:lpstr>
      <vt:lpstr>Kalkulationsbasis</vt:lpstr>
      <vt:lpstr>Mietkalkulation für Tabellen</vt:lpstr>
      <vt:lpstr>Tabellen Reader</vt:lpstr>
      <vt:lpstr>Tabellen Website</vt:lpstr>
      <vt:lpstr>Tabellen Infoabend März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Berlin</dc:creator>
  <cp:keywords/>
  <dc:description/>
  <cp:lastModifiedBy>Heiko Erhardt</cp:lastModifiedBy>
  <cp:revision/>
  <cp:lastPrinted>2022-06-02T12:19:11Z</cp:lastPrinted>
  <dcterms:created xsi:type="dcterms:W3CDTF">2020-09-24T09:29:07Z</dcterms:created>
  <dcterms:modified xsi:type="dcterms:W3CDTF">2022-06-02T12:47:18Z</dcterms:modified>
  <cp:category/>
  <cp:contentStatus/>
</cp:coreProperties>
</file>